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0830" windowHeight="10155" activeTab="0"/>
  </bookViews>
  <sheets>
    <sheet name="BS" sheetId="1" r:id="rId1"/>
    <sheet name="PL&amp;CF" sheetId="2" r:id="rId2"/>
    <sheet name="Conso" sheetId="3" r:id="rId3"/>
    <sheet name="Company" sheetId="4" r:id="rId4"/>
  </sheets>
  <definedNames>
    <definedName name="_xlnm.Print_Area" localSheetId="0">'BS'!$A$1:$L$72</definedName>
    <definedName name="_xlnm.Print_Area" localSheetId="3">'Company'!$A$1:$N$29</definedName>
    <definedName name="_xlnm.Print_Area" localSheetId="2">'Conso'!$A$1:$P$29</definedName>
    <definedName name="_xlnm.Print_Area" localSheetId="1">'PL&amp;CF'!$A$1:$L$121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<sst xmlns="http://schemas.openxmlformats.org/spreadsheetml/2006/main" count="274" uniqueCount="194">
  <si>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</si>
  <si>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</si>
  <si>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</si>
  <si>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</si>
  <si>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</si>
  <si>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</si>
  <si>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</si>
  <si>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</si>
  <si>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</si>
  <si>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</si>
  <si>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</si>
  <si>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</si>
  <si>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</si>
  <si>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</si>
  <si>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</si>
  <si>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</si>
  <si>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</si>
  <si>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</si>
  <si>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</si>
  <si>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</si>
  <si>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</si>
  <si>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</si>
  <si>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</si>
  <si>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 </t>
  </si>
  <si>
    <t>กำไรสะสม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</si>
  <si>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</si>
  <si>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</si>
  <si>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</si>
  <si>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</si>
  <si>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ดอกเบี้ยรับ</t>
  </si>
  <si>
    <t>ค่าใช้จ่ายในการขาย</t>
  </si>
  <si>
    <t>ค่าใช้จ่ายในการบริหาร</t>
  </si>
  <si>
    <t>ค่าใช้จ่ายทางการเงิน</t>
  </si>
  <si>
    <t>กำไรต่อหุ้น</t>
  </si>
  <si>
    <t>กำไรต่อหุ้นขั้นพื้นฐาน</t>
  </si>
  <si>
    <t>งบกระแสเงินสด</t>
  </si>
  <si>
    <t>กระแสเงินสดจากกิจกรรมดำเนินงาน</t>
  </si>
  <si>
    <t xml:space="preserve">   รับ (จ่าย) จากกิจกรรมดำเนินงาน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</si>
  <si>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</si>
  <si>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</si>
  <si>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</si>
  <si>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</si>
  <si>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</si>
  <si>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</si>
  <si>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</si>
  <si>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</si>
  <si>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</si>
  <si>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</si>
  <si>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</si>
  <si>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</si>
  <si>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 ณ วันต้นปี</t>
  </si>
  <si>
    <t xml:space="preserve">  </t>
  </si>
  <si>
    <t>ข้อมูลกระแสเงินสดเปิดเผยเพิ่มเติม</t>
  </si>
  <si>
    <t>รายการที่มิใช่เงินสด</t>
  </si>
  <si>
    <t>ยังไม่ได้จัดสรร</t>
  </si>
  <si>
    <t>สำรองตามกฎหมาย</t>
  </si>
  <si>
    <t>เจ้าหนี้การค้าและเจ้าหนี้อื่น</t>
  </si>
  <si>
    <t>สำรองผลประโยชน์ระยะยาวของพนักงาน</t>
  </si>
  <si>
    <t>งบกำไรขาดทุนเบ็ดเสร็จ</t>
  </si>
  <si>
    <t>กำไรขาดทุนเบ็ดเสร็จอื่น:</t>
  </si>
  <si>
    <t>กำไรขาดทุนเบ็ดเสร็จรวมสำหรับปี</t>
  </si>
  <si>
    <t>กำไรก่อนภาษี</t>
  </si>
  <si>
    <t xml:space="preserve">   ลูกหนี้การค้าและลูกหนี้อื่น</t>
  </si>
  <si>
    <t xml:space="preserve">สินค้าคงเหลือ </t>
  </si>
  <si>
    <t xml:space="preserve">เงินลงทุนในบริษัทย่อย </t>
  </si>
  <si>
    <t xml:space="preserve">ที่ดิน อาคารและอุปกรณ์ </t>
  </si>
  <si>
    <t xml:space="preserve">สินทรัพย์ไม่มีตัวตน </t>
  </si>
  <si>
    <t>ลูกหนี้การค้าและลูกหนี้อื่น</t>
  </si>
  <si>
    <t xml:space="preserve">   เจ้าหนี้การค้าและเจ้าหนี้อื่น</t>
  </si>
  <si>
    <t>รายการปรับกระทบยอดกำไรก่อนภาษีเป็นเงินสด</t>
  </si>
  <si>
    <t>งบแสดงฐานะการเงิน</t>
  </si>
  <si>
    <t>งบแสดงฐานะการเงิน (ต่อ)</t>
  </si>
  <si>
    <t>เงินฝากธนาคารที่มีภาระค้ำประกัน</t>
  </si>
  <si>
    <t>ภาษีเงินได้ค้างจ่าย</t>
  </si>
  <si>
    <t xml:space="preserve">เงินกู้ยืมระยะยาว </t>
  </si>
  <si>
    <t>หนี้สินตามสัญญาเช่าการเงิน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</si>
  <si>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</si>
  <si>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</si>
  <si>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</si>
  <si>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</si>
  <si>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</si>
  <si>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ต้นทุนขาย</t>
  </si>
  <si>
    <t>รวมค่าใช้จ่าย</t>
  </si>
  <si>
    <t xml:space="preserve">   ค่าเสื่อมราคาและค่าตัดจำหน่าย</t>
  </si>
  <si>
    <t xml:space="preserve">   ค่าใช้จ่ายดอกเบี้ย</t>
  </si>
  <si>
    <t>ซื้อที่ดิน อาคารและอุปกรณ์</t>
  </si>
  <si>
    <t>ซื้อสินทรัพย์ไม่มีตัวตน</t>
  </si>
  <si>
    <t>ชำระคืนเงินกู้ยืมระยะยาว</t>
  </si>
  <si>
    <t>ชำระคืนหนี้สินตามสัญญาเช่าการเงิน</t>
  </si>
  <si>
    <t>เงินปันผลจ่าย</t>
  </si>
  <si>
    <t xml:space="preserve">งบแสดงการเปลี่ยนแปลงส่วนของผู้ถือหุ้น </t>
  </si>
  <si>
    <t xml:space="preserve">กำไรสะสม </t>
  </si>
  <si>
    <t>ทุนเรือนหุ้นที่ออก</t>
  </si>
  <si>
    <t>และชำระแล้ว</t>
  </si>
  <si>
    <t>โอนกำไรสะสมที่ยังไม่ได้จัดสรร</t>
  </si>
  <si>
    <t>ขอรับรองว่าเป็นรายการอันถูกต้องและเป็นจริง</t>
  </si>
  <si>
    <t>(นางสาวอรพัทธ์ กุลพงษ์วณิชย์)</t>
  </si>
  <si>
    <t>กรรมการผู้จัดการ</t>
  </si>
  <si>
    <t>หนี้สินไม่หมุนเวียนอื่น</t>
  </si>
  <si>
    <t>Conso</t>
  </si>
  <si>
    <t>Company</t>
  </si>
  <si>
    <t>Check</t>
  </si>
  <si>
    <t>เงินสดสุทธิใช้ไปในกิจกรรมลงทุน</t>
  </si>
  <si>
    <t xml:space="preserve">   จำนวนหุ้นสามัญถัวเฉลี่ยถ่วงน้ำหนัก (หุ้น)</t>
  </si>
  <si>
    <t>กำไรสำหรับปี</t>
  </si>
  <si>
    <t xml:space="preserve">   ทุนที่ออกและชำระแล้ว</t>
  </si>
  <si>
    <t xml:space="preserve">   สำรองผลประโยชน์ระยะยาวของพนักงาน</t>
  </si>
  <si>
    <t>งบการเงินนี้ได้รับอนุมัติจากที่ประชุมสามัญผู้ถือหุ้นคร้งที่ 1/2555 เมื่อวันที่ 28 เมษายน 2555</t>
  </si>
  <si>
    <t>ค่าใช้จ่ายภาษีเงินได้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</si>
  <si>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</si>
  <si>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</si>
  <si>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งบแสดงการเปลี่ยนแปลงส่วนของผู้ถือหุ้น (ต่อ)</t>
  </si>
  <si>
    <t xml:space="preserve">   ตัดจำหน่ายอุปกรณ์</t>
  </si>
  <si>
    <t xml:space="preserve">   จัดสรรแล้ว </t>
  </si>
  <si>
    <t>บริษัทย่อย</t>
  </si>
  <si>
    <t xml:space="preserve">      สำรองตามกฎหมาย - บริษัทฯ</t>
  </si>
  <si>
    <t>บริษัทฯ</t>
  </si>
  <si>
    <t>งบการเงินนี้ได้รับอนุมัติจากที่ประชุมสามัญผู้ถือหุ้นคร้งที่ 1/2556 เมื่อวันที่ 28 เมษายน 2556</t>
  </si>
  <si>
    <t>บริษัท เถ้าแก่น้อย ฟู๊ดแอนด์มาร์เก็ตติ้ง จำกัด (มหาชน) และบริษัทย่อย</t>
  </si>
  <si>
    <t>สินทรัพย์ภาษีเงินได้รอการตัดบัญชี</t>
  </si>
  <si>
    <t>รวมส่วนของ</t>
  </si>
  <si>
    <t>ผู้ถือหุ้น</t>
  </si>
  <si>
    <t>จัดสรรแล้ว -</t>
  </si>
  <si>
    <t xml:space="preserve">   กำไรส่วนที่เป็นของผู้ถือหุ้นของบริษัทฯ (บาท)</t>
  </si>
  <si>
    <t xml:space="preserve">   รายได้ดอกเบี้ย</t>
  </si>
  <si>
    <t>เงินสดจากกิจกรรมดำเนินงาน</t>
  </si>
  <si>
    <t>เงินสดสุทธิจากกิจกรรมดำเนินงาน</t>
  </si>
  <si>
    <t xml:space="preserve">   ชำระภายในหนึ่งปี</t>
  </si>
  <si>
    <t>เงินสดรับจากเงินกู้ยืมระยะยาว</t>
  </si>
  <si>
    <t xml:space="preserve">   ซื้ออุปกรณ์ตามสัญญาเช่าการเงิน</t>
  </si>
  <si>
    <t>อสังหาริมทรัพย์เพื่อการลงทุน</t>
  </si>
  <si>
    <t>เงินกู้ยืมระยะสั้นจากธนาคาร</t>
  </si>
  <si>
    <t>เงินจ่ายล่วงหน้าค่าซื้อสินทรัพย์เพิ่มขึ้น</t>
  </si>
  <si>
    <t>จัดสรรแล้ว - สำรองตามกฎหมาย</t>
  </si>
  <si>
    <t>กำไรขาดทุนเบ็ดเสร็จอื่นสำหรับปี</t>
  </si>
  <si>
    <t>เงินกู้ยืมระยะยาวที่ถึงกำหนดชำระภายในหนึ่งปี</t>
  </si>
  <si>
    <t>หนี้สินตามสัญญาเช่าการเงินที่ถึงกำหนด</t>
  </si>
  <si>
    <t xml:space="preserve">เงินสดและรายการเทียบเท่าเงินสด ณ วันปลายปี </t>
  </si>
  <si>
    <t xml:space="preserve">   ตัดจำหน่ายส่วนเกิน (ส่วนลด) จากสัญญาซื้อขาย</t>
  </si>
  <si>
    <t xml:space="preserve">      เงินตราต่างประเทศล่วงหน้า</t>
  </si>
  <si>
    <t>ยอดคงเหลือ ณ วันที่ 1 มกราคม 2558</t>
  </si>
  <si>
    <t>ยอดคงเหลือ ณ วันที่ 31 ธันวาคม 2558</t>
  </si>
  <si>
    <t xml:space="preserve">     หุ้นสามัญ 1,380,000,000 หุ้น มูลค่าหุ้นละ 0.25 บาท</t>
  </si>
  <si>
    <t>ส่วนเกินมูลค่าหุ้นสามัญ</t>
  </si>
  <si>
    <t>ส่วนเกินมูลค่า</t>
  </si>
  <si>
    <t>หุ้นสามัญ</t>
  </si>
  <si>
    <t xml:space="preserve">   ดอกเบี้ยจ่ายที่ถือเป็นต้นทุนของสินทรัพย์</t>
  </si>
  <si>
    <t xml:space="preserve">   จ่ายสำรองผลประโยชน์ระยะยาวของพนักงาน</t>
  </si>
  <si>
    <t>เงินกู้ยืมระยะสั้นจากธนาคารลดลง</t>
  </si>
  <si>
    <t>เงินสดสุทธิจาก (ใช้ไปใน) กิจกรรมจัดหาเงิน</t>
  </si>
  <si>
    <t xml:space="preserve">      สุทธิจากภาษีเงินได้</t>
  </si>
  <si>
    <t xml:space="preserve">      สำรองตามกฎหมาย - บริษัทย่อย</t>
  </si>
  <si>
    <t>เงินสดรับจากการจำหน่ายอุปกรณ์</t>
  </si>
  <si>
    <t>เงินสดรับจากการเพิ่มทุน</t>
  </si>
  <si>
    <t>เงินสดจ่ายค่าใช้จ่ายทางตรงในการเสนอขายหุ้น</t>
  </si>
  <si>
    <t xml:space="preserve">   โอนเงินจ่ายล่วงหน้าค่าซื้อสินทรัพย์ไปบัญชีอุปกรณ์</t>
  </si>
  <si>
    <t>ณ วันที่ 31 ธันวาคม 2559</t>
  </si>
  <si>
    <t xml:space="preserve">สำหรับปีสิ้นสุดวันที่ 31 ธันวาคม 2559 </t>
  </si>
  <si>
    <t>สำหรับปีสิ้นสุดวันที่ 31 ธันวาคม 2559</t>
  </si>
  <si>
    <t>ยอดคงเหลือ ณ วันที่ 1 มกราคม 2559</t>
  </si>
  <si>
    <t>ยอดคงเหลือ ณ วันที่ 31 ธันวาคม 2559</t>
  </si>
  <si>
    <t>เงินลงทุนชั่วคราว</t>
  </si>
  <si>
    <t>องค์ประกอบอื่นของส่วนของผู้ถือหุ้น</t>
  </si>
  <si>
    <t>จ่ายดอกเบี้ย</t>
  </si>
  <si>
    <t xml:space="preserve">   ขาดทุนจากการด้อยค่าของอุปกรณ์</t>
  </si>
  <si>
    <t xml:space="preserve">   กำไรจากการจำหน่ายเงินลงทุนในหลักทรัพย์เผื่อขาย</t>
  </si>
  <si>
    <t>องค์ประกอบอื่นของ</t>
  </si>
  <si>
    <t>ส่วนเกินทุนจากการ</t>
  </si>
  <si>
    <t>วัดมูลค่าเงินลงทุนใน</t>
  </si>
  <si>
    <t>หลักทรัพย์เผื่อขาย</t>
  </si>
  <si>
    <t>8, 9</t>
  </si>
  <si>
    <t>รายการที่จะถูกบันทึกในส่วนของกำไรหรือขาดทุนภายหลัง</t>
  </si>
  <si>
    <t xml:space="preserve">   ผลกำไรจากการวัดมูลค่าเงินลงทุนในหลักทรัพย์เผื่อขาย -</t>
  </si>
  <si>
    <t xml:space="preserve">   ค่าเผื่อหนี้สงสัยจะสูญ</t>
  </si>
  <si>
    <t xml:space="preserve">   ขาดทุน (กำไร) จากการจำหน่ายอุปกรณ์</t>
  </si>
  <si>
    <t xml:space="preserve">   ขาดทุนจากอัตราแลกเปลี่ยนที่ยังไม่เกิดขึ้นจริง</t>
  </si>
  <si>
    <t xml:space="preserve">   หนี้สินไม่หมุนเวียนอื่น</t>
  </si>
  <si>
    <t>เงินฝากธนาคารที่มีภาระค้ำประกันลดลง (เพิ่มขึ้น)</t>
  </si>
  <si>
    <t>ซื้อเงินลงทุนในหลักทรัพย์เผื่อขายและที่จะถือจนครบกำหนด</t>
  </si>
  <si>
    <t>เงินสดรับจากการไถ่ถอนเงินลงทุนที่จะถือจนครบกำหนด</t>
  </si>
  <si>
    <t>9, 19</t>
  </si>
  <si>
    <t xml:space="preserve">   กำไรที่ยังไม่เกิดขึ้นจากการวัดมูลค่าเงินลงทุนในหลักทรัพย์เผื่อขาย</t>
  </si>
  <si>
    <t xml:space="preserve">   เงินปันผลค้างจ่าย</t>
  </si>
  <si>
    <t>ออกหุ้นสามัญเพิ่มทุน</t>
  </si>
  <si>
    <t xml:space="preserve">   เป็นสำรองตามกฎหมาย</t>
  </si>
  <si>
    <t>กำไรหรือขาดทุน:</t>
  </si>
  <si>
    <t xml:space="preserve">   การปรับลดราคาทุนของสินค้าคงเหลือเป็นมูลค่าสุทธิ</t>
  </si>
  <si>
    <t xml:space="preserve">      ที่จะได้รับ (โอนกลับ)</t>
  </si>
  <si>
    <t xml:space="preserve">   โอนกลับค่าเผื่อการด้อยค่าของเงินมัดจำ</t>
  </si>
  <si>
    <t xml:space="preserve">   โอนกลับประมาณการหนี้สินจากคดีฟ้องร้อง</t>
  </si>
  <si>
    <t>เงินสดรับจากการจำหน่ายเงินลงทุนในหลักทรัพย์เผื่อขาย</t>
  </si>
  <si>
    <t>เงินกู้ยืมระยะสั้นอื่นลดลง</t>
  </si>
  <si>
    <t>เงินสดและรายการเทียบเท่าเงินสดเพิ่มขึ้น (ลดลง) สุทธิ</t>
  </si>
  <si>
    <t xml:space="preserve">   เจ้าหนี้ค่าซื้อสินทรัพย์เพิ่มขึ้น (ลดลง)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</si>
</sst>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0_);_(* \(#,##0.00\);_(* &quot;-&quot;_);_(@_)"/>
    <numFmt numFmtId="196" formatCode="#,##0.0_);[Red]\(#,##0.0\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0"/>
      <name val="ApFont"/>
      <family val="0"/>
    </font>
    <font>
      <sz val="8"/>
      <name val="Arial"/>
      <family val="2"/>
    </font>
    <font>
      <i/>
      <sz val="16"/>
      <color indexed="8"/>
      <name val="Angsana New"/>
      <family val="1"/>
    </font>
    <font>
      <sz val="14"/>
      <name val="Angsana New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4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92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left" vertical="center"/>
    </xf>
    <xf numFmtId="37" fontId="3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Border="1" applyAlignment="1">
      <alignment horizontal="centerContinuous" vertical="center"/>
    </xf>
    <xf numFmtId="38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12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center" vertical="center"/>
    </xf>
    <xf numFmtId="192" fontId="4" fillId="0" borderId="1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94" fontId="4" fillId="0" borderId="0" xfId="42" applyFont="1" applyFill="1" applyAlignment="1">
      <alignment vertical="center"/>
    </xf>
    <xf numFmtId="38" fontId="3" fillId="13" borderId="0" xfId="0" applyNumberFormat="1" applyFont="1" applyFill="1" applyAlignment="1">
      <alignment horizontal="left" vertical="center"/>
    </xf>
    <xf numFmtId="38" fontId="4" fillId="13" borderId="0" xfId="0" applyNumberFormat="1" applyFont="1" applyFill="1" applyAlignment="1">
      <alignment vertical="center"/>
    </xf>
    <xf numFmtId="38" fontId="3" fillId="13" borderId="0" xfId="0" applyNumberFormat="1" applyFont="1" applyFill="1" applyAlignment="1">
      <alignment horizontal="center" vertical="center"/>
    </xf>
    <xf numFmtId="38" fontId="4" fillId="13" borderId="0" xfId="0" applyNumberFormat="1" applyFont="1" applyFill="1" applyBorder="1" applyAlignment="1">
      <alignment vertical="center"/>
    </xf>
    <xf numFmtId="194" fontId="4" fillId="13" borderId="0" xfId="42" applyFont="1" applyFill="1" applyAlignment="1">
      <alignment vertical="center"/>
    </xf>
    <xf numFmtId="3" fontId="47" fillId="0" borderId="0" xfId="0" applyNumberFormat="1" applyFont="1" applyFill="1" applyAlignment="1">
      <alignment/>
    </xf>
    <xf numFmtId="192" fontId="4" fillId="0" borderId="0" xfId="58" applyNumberFormat="1" applyFont="1" applyFill="1" applyBorder="1" applyAlignment="1">
      <alignment horizontal="right" vertical="center"/>
      <protection/>
    </xf>
    <xf numFmtId="40" fontId="4" fillId="0" borderId="0" xfId="0" applyNumberFormat="1" applyFont="1" applyFill="1" applyAlignment="1">
      <alignment vertical="center"/>
    </xf>
    <xf numFmtId="196" fontId="4" fillId="13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8" fontId="3" fillId="0" borderId="0" xfId="0" applyNumberFormat="1" applyFont="1" applyFill="1" applyAlignment="1">
      <alignment horizontal="left" vertical="top"/>
    </xf>
    <xf numFmtId="38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192" fontId="4" fillId="0" borderId="0" xfId="0" applyNumberFormat="1" applyFont="1" applyFill="1" applyBorder="1" applyAlignment="1">
      <alignment horizontal="right" vertical="top"/>
    </xf>
    <xf numFmtId="192" fontId="4" fillId="0" borderId="10" xfId="0" applyNumberFormat="1" applyFont="1" applyFill="1" applyBorder="1" applyAlignment="1">
      <alignment horizontal="right" vertical="top"/>
    </xf>
    <xf numFmtId="192" fontId="4" fillId="0" borderId="13" xfId="0" applyNumberFormat="1" applyFont="1" applyFill="1" applyBorder="1" applyAlignment="1">
      <alignment horizontal="right" vertical="top"/>
    </xf>
    <xf numFmtId="192" fontId="4" fillId="0" borderId="0" xfId="0" applyNumberFormat="1" applyFont="1" applyFill="1" applyAlignment="1">
      <alignment vertical="top"/>
    </xf>
    <xf numFmtId="19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7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192" fontId="4" fillId="0" borderId="1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center" vertical="center"/>
    </xf>
    <xf numFmtId="195" fontId="4" fillId="0" borderId="0" xfId="0" applyNumberFormat="1" applyFont="1" applyFill="1" applyAlignment="1">
      <alignment vertical="center"/>
    </xf>
    <xf numFmtId="192" fontId="4" fillId="0" borderId="0" xfId="42" applyNumberFormat="1" applyFont="1" applyAlignment="1">
      <alignment vertical="center"/>
    </xf>
    <xf numFmtId="38" fontId="3" fillId="0" borderId="0" xfId="0" applyNumberFormat="1" applyFont="1" applyFill="1" applyAlignment="1">
      <alignment horizontal="left"/>
    </xf>
    <xf numFmtId="38" fontId="4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left"/>
    </xf>
    <xf numFmtId="38" fontId="3" fillId="13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38" fontId="4" fillId="1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/>
    </xf>
    <xf numFmtId="38" fontId="3" fillId="13" borderId="0" xfId="0" applyNumberFormat="1" applyFont="1" applyFill="1" applyAlignment="1">
      <alignment/>
    </xf>
    <xf numFmtId="38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192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 applyProtection="1">
      <alignment horizontal="left"/>
      <protection/>
    </xf>
    <xf numFmtId="192" fontId="4" fillId="0" borderId="0" xfId="0" applyNumberFormat="1" applyFont="1" applyFill="1" applyBorder="1" applyAlignment="1">
      <alignment horizontal="center"/>
    </xf>
    <xf numFmtId="192" fontId="4" fillId="0" borderId="12" xfId="0" applyNumberFormat="1" applyFont="1" applyFill="1" applyBorder="1" applyAlignment="1">
      <alignment horizontal="right"/>
    </xf>
    <xf numFmtId="39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192" fontId="4" fillId="0" borderId="11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5" fontId="4" fillId="0" borderId="13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92" fontId="4" fillId="0" borderId="13" xfId="0" applyNumberFormat="1" applyFont="1" applyFill="1" applyBorder="1" applyAlignment="1">
      <alignment horizontal="right"/>
    </xf>
    <xf numFmtId="38" fontId="4" fillId="13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192" fontId="4" fillId="0" borderId="0" xfId="0" applyNumberFormat="1" applyFont="1" applyFill="1" applyAlignment="1">
      <alignment/>
    </xf>
    <xf numFmtId="192" fontId="4" fillId="0" borderId="10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 horizontal="right"/>
    </xf>
    <xf numFmtId="38" fontId="5" fillId="0" borderId="0" xfId="0" applyNumberFormat="1" applyFont="1" applyFill="1" applyAlignment="1">
      <alignment horizontal="center"/>
    </xf>
    <xf numFmtId="38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horizontal="right"/>
    </xf>
    <xf numFmtId="38" fontId="12" fillId="1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13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5" xfId="57"/>
    <cellStyle name="Normal_B&amp;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72"/>
  <sheetViews>
    <sheetView showGridLines="0" tabSelected="1" view="pageBreakPreview" zoomScale="95" zoomScaleSheetLayoutView="95" zoomScalePageLayoutView="0" workbookViewId="0" topLeftCell="A1">
      <selection activeCell="A1" sqref="A1"/>
    </sheetView>
  </sheetViews>
  <sheetFormatPr defaultColWidth="12.8515625" defaultRowHeight="21.75" customHeight="1"/>
  <cols>
    <col min="1" max="1" width="13.7109375" style="2" customWidth="1"/>
    <col min="2" max="2" width="24.8515625" style="2" customWidth="1"/>
    <col min="3" max="3" width="6.140625" style="2" customWidth="1"/>
    <col min="4" max="4" width="7.7109375" style="2" customWidth="1"/>
    <col min="5" max="5" width="1.8515625" style="2" customWidth="1"/>
    <col min="6" max="6" width="14.57421875" style="2" customWidth="1"/>
    <col min="7" max="7" width="0.85546875" style="8" customWidth="1"/>
    <col min="8" max="8" width="14.57421875" style="8" customWidth="1"/>
    <col min="9" max="9" width="2.00390625" style="2" customWidth="1"/>
    <col min="10" max="10" width="14.57421875" style="2" customWidth="1"/>
    <col min="11" max="11" width="0.85546875" style="8" customWidth="1"/>
    <col min="12" max="12" width="14.57421875" style="8" customWidth="1"/>
    <col min="13" max="13" width="8.57421875" style="2" customWidth="1"/>
    <col min="14" max="14" width="26.57421875" style="2" hidden="1" customWidth="1"/>
    <col min="15" max="15" width="2.421875" style="2" hidden="1" customWidth="1"/>
    <col min="16" max="16" width="18.7109375" style="42" hidden="1" customWidth="1"/>
    <col min="17" max="17" width="0" style="2" hidden="1" customWidth="1"/>
    <col min="18" max="16384" width="12.8515625" style="2" customWidth="1"/>
  </cols>
  <sheetData>
    <row r="1" spans="1:16" ht="21.75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P1" s="2"/>
    </row>
    <row r="2" spans="1:16" s="9" customFormat="1" ht="21.75" customHeight="1">
      <c r="A2" s="9" t="s">
        <v>70</v>
      </c>
      <c r="G2" s="10"/>
      <c r="H2" s="10"/>
      <c r="K2" s="10"/>
      <c r="L2" s="10"/>
      <c r="P2" s="41"/>
    </row>
    <row r="3" spans="1:16" s="9" customFormat="1" ht="21.75" customHeight="1">
      <c r="A3" s="9" t="s">
        <v>156</v>
      </c>
      <c r="G3" s="10"/>
      <c r="H3" s="10"/>
      <c r="K3" s="10"/>
      <c r="L3" s="10"/>
      <c r="P3" s="41"/>
    </row>
    <row r="4" spans="1:12" ht="21.75" customHeight="1">
      <c r="A4" s="11"/>
      <c r="B4" s="12"/>
      <c r="C4" s="12"/>
      <c r="D4" s="12"/>
      <c r="E4" s="12"/>
      <c r="F4" s="12"/>
      <c r="G4" s="13"/>
      <c r="I4" s="12"/>
      <c r="J4" s="12"/>
      <c r="K4" s="13"/>
      <c r="L4" s="78" t="s">
        <v>0</v>
      </c>
    </row>
    <row r="5" spans="1:16" s="17" customFormat="1" ht="21.75" customHeight="1">
      <c r="A5" s="14"/>
      <c r="B5" s="15"/>
      <c r="C5" s="15"/>
      <c r="D5" s="15"/>
      <c r="E5" s="15"/>
      <c r="F5" s="151" t="s">
        <v>1</v>
      </c>
      <c r="G5" s="151"/>
      <c r="H5" s="151"/>
      <c r="I5" s="51"/>
      <c r="J5" s="152" t="s">
        <v>2</v>
      </c>
      <c r="K5" s="152"/>
      <c r="L5" s="152"/>
      <c r="N5" s="30" t="s">
        <v>99</v>
      </c>
      <c r="O5" s="30"/>
      <c r="P5" s="43" t="s">
        <v>100</v>
      </c>
    </row>
    <row r="6" spans="1:12" ht="21.75" customHeight="1">
      <c r="A6" s="12"/>
      <c r="B6" s="12"/>
      <c r="C6" s="12"/>
      <c r="D6" s="18" t="s">
        <v>3</v>
      </c>
      <c r="E6" s="26"/>
      <c r="F6" s="19" t="str">
        <f>"2559"</f>
        <v>2559</v>
      </c>
      <c r="G6" s="16"/>
      <c r="H6" s="19" t="str">
        <f>"2558"</f>
        <v>2558</v>
      </c>
      <c r="I6" s="16"/>
      <c r="J6" s="19" t="str">
        <f>"2559"</f>
        <v>2559</v>
      </c>
      <c r="K6" s="16"/>
      <c r="L6" s="19" t="str">
        <f>"2558"</f>
        <v>2558</v>
      </c>
    </row>
    <row r="7" spans="1:12" ht="21.75" customHeight="1">
      <c r="A7" s="17" t="s">
        <v>4</v>
      </c>
      <c r="D7" s="13"/>
      <c r="E7" s="13"/>
      <c r="F7" s="13"/>
      <c r="H7" s="52"/>
      <c r="I7" s="13"/>
      <c r="J7" s="13"/>
      <c r="L7" s="52"/>
    </row>
    <row r="8" spans="1:14" ht="21.75" customHeight="1">
      <c r="A8" s="17" t="s">
        <v>5</v>
      </c>
      <c r="H8" s="1"/>
      <c r="I8" s="1"/>
      <c r="J8" s="1"/>
      <c r="K8" s="1"/>
      <c r="L8" s="1"/>
      <c r="N8" s="4"/>
    </row>
    <row r="9" spans="1:16" ht="21.75" customHeight="1">
      <c r="A9" s="2" t="s">
        <v>6</v>
      </c>
      <c r="C9" s="7"/>
      <c r="D9" s="4">
        <v>6</v>
      </c>
      <c r="E9" s="4"/>
      <c r="F9" s="1">
        <v>307945806</v>
      </c>
      <c r="G9" s="20"/>
      <c r="H9" s="1">
        <v>1475572154</v>
      </c>
      <c r="I9" s="1"/>
      <c r="J9" s="1">
        <v>253834945</v>
      </c>
      <c r="K9" s="1"/>
      <c r="L9" s="1">
        <v>1439244109</v>
      </c>
      <c r="N9" s="2" t="e">
        <f>#REF!-H9</f>
        <v>#REF!</v>
      </c>
      <c r="P9" s="42" t="e">
        <f>#REF!-L9</f>
        <v>#REF!</v>
      </c>
    </row>
    <row r="10" spans="1:12" ht="21.75" customHeight="1">
      <c r="A10" s="2" t="s">
        <v>161</v>
      </c>
      <c r="C10" s="7"/>
      <c r="D10" s="4">
        <v>7</v>
      </c>
      <c r="E10" s="4"/>
      <c r="F10" s="1">
        <v>755506198</v>
      </c>
      <c r="G10" s="20"/>
      <c r="H10" s="1">
        <v>0</v>
      </c>
      <c r="I10" s="1"/>
      <c r="J10" s="1">
        <v>755506198</v>
      </c>
      <c r="K10" s="1"/>
      <c r="L10" s="1">
        <v>0</v>
      </c>
    </row>
    <row r="11" spans="1:16" ht="21.75" customHeight="1">
      <c r="A11" s="2" t="s">
        <v>67</v>
      </c>
      <c r="C11" s="7"/>
      <c r="D11" s="4" t="s">
        <v>170</v>
      </c>
      <c r="E11" s="4"/>
      <c r="F11" s="1">
        <v>490969890</v>
      </c>
      <c r="G11" s="20"/>
      <c r="H11" s="1">
        <v>417806408</v>
      </c>
      <c r="I11" s="1"/>
      <c r="J11" s="1">
        <v>502257089</v>
      </c>
      <c r="K11" s="1"/>
      <c r="L11" s="1">
        <v>454248133</v>
      </c>
      <c r="N11" s="2" t="e">
        <f>#REF!-H11</f>
        <v>#REF!</v>
      </c>
      <c r="P11" s="42" t="e">
        <f>#REF!-L11</f>
        <v>#REF!</v>
      </c>
    </row>
    <row r="12" spans="1:16" ht="21.75" customHeight="1">
      <c r="A12" s="2" t="s">
        <v>63</v>
      </c>
      <c r="C12" s="7"/>
      <c r="D12" s="4">
        <v>10</v>
      </c>
      <c r="E12" s="4"/>
      <c r="F12" s="1">
        <v>445445005</v>
      </c>
      <c r="G12" s="20"/>
      <c r="H12" s="1">
        <v>197319086</v>
      </c>
      <c r="I12" s="1"/>
      <c r="J12" s="1">
        <v>433480780</v>
      </c>
      <c r="K12" s="1"/>
      <c r="L12" s="1">
        <v>187824401</v>
      </c>
      <c r="N12" s="2" t="e">
        <f>#REF!-H12</f>
        <v>#REF!</v>
      </c>
      <c r="P12" s="42" t="e">
        <f>#REF!-L12</f>
        <v>#REF!</v>
      </c>
    </row>
    <row r="13" spans="1:16" ht="21.75" customHeight="1">
      <c r="A13" s="2" t="s">
        <v>7</v>
      </c>
      <c r="C13" s="7"/>
      <c r="D13" s="4">
        <v>11</v>
      </c>
      <c r="E13" s="4"/>
      <c r="F13" s="1">
        <v>107359765</v>
      </c>
      <c r="G13" s="20"/>
      <c r="H13" s="1">
        <v>31463952</v>
      </c>
      <c r="I13" s="1"/>
      <c r="J13" s="1">
        <v>106375033</v>
      </c>
      <c r="K13" s="1"/>
      <c r="L13" s="1">
        <v>30794020</v>
      </c>
      <c r="N13" s="2" t="e">
        <f>#REF!-H13</f>
        <v>#REF!</v>
      </c>
      <c r="P13" s="42" t="e">
        <f>#REF!-L13</f>
        <v>#REF!</v>
      </c>
    </row>
    <row r="14" spans="1:12" ht="21.75" customHeight="1">
      <c r="A14" s="17" t="s">
        <v>8</v>
      </c>
      <c r="D14" s="4"/>
      <c r="E14" s="4"/>
      <c r="F14" s="21">
        <f>SUM(F9:F13)</f>
        <v>2107226664</v>
      </c>
      <c r="G14" s="20"/>
      <c r="H14" s="21">
        <f>SUM(H9:H13)</f>
        <v>2122161600</v>
      </c>
      <c r="I14" s="1"/>
      <c r="J14" s="21">
        <f>SUM(J9:J13)</f>
        <v>2051454045</v>
      </c>
      <c r="K14" s="1"/>
      <c r="L14" s="21">
        <f>SUM(L9:L13)</f>
        <v>2112110663</v>
      </c>
    </row>
    <row r="15" spans="1:12" ht="21.75" customHeight="1">
      <c r="A15" s="17" t="s">
        <v>9</v>
      </c>
      <c r="D15" s="4"/>
      <c r="E15" s="4"/>
      <c r="F15" s="1"/>
      <c r="G15" s="20"/>
      <c r="H15" s="1"/>
      <c r="I15" s="1"/>
      <c r="J15" s="1"/>
      <c r="K15" s="1"/>
      <c r="L15" s="1"/>
    </row>
    <row r="16" spans="1:16" ht="21.75" customHeight="1">
      <c r="A16" s="2" t="s">
        <v>72</v>
      </c>
      <c r="D16" s="4">
        <v>12</v>
      </c>
      <c r="E16" s="4"/>
      <c r="F16" s="1">
        <v>358818</v>
      </c>
      <c r="G16" s="20"/>
      <c r="H16" s="1">
        <v>36657410</v>
      </c>
      <c r="I16" s="1"/>
      <c r="J16" s="1">
        <v>358818</v>
      </c>
      <c r="K16" s="1"/>
      <c r="L16" s="1">
        <v>36657410</v>
      </c>
      <c r="N16" s="2" t="e">
        <f>#REF!-H16</f>
        <v>#REF!</v>
      </c>
      <c r="P16" s="42" t="e">
        <f>#REF!-L16</f>
        <v>#REF!</v>
      </c>
    </row>
    <row r="17" spans="1:16" ht="21.75" customHeight="1">
      <c r="A17" s="2" t="s">
        <v>64</v>
      </c>
      <c r="D17" s="4">
        <v>13</v>
      </c>
      <c r="E17" s="4"/>
      <c r="F17" s="1">
        <v>0</v>
      </c>
      <c r="G17" s="20"/>
      <c r="H17" s="1">
        <v>0</v>
      </c>
      <c r="I17" s="1"/>
      <c r="J17" s="1">
        <v>40034073</v>
      </c>
      <c r="K17" s="1"/>
      <c r="L17" s="1">
        <v>40034073</v>
      </c>
      <c r="N17" s="2" t="e">
        <f>#REF!-H17</f>
        <v>#REF!</v>
      </c>
      <c r="P17" s="42" t="e">
        <f>#REF!-L17</f>
        <v>#REF!</v>
      </c>
    </row>
    <row r="18" spans="1:12" ht="21.75" customHeight="1">
      <c r="A18" s="2" t="s">
        <v>130</v>
      </c>
      <c r="D18" s="4">
        <v>14</v>
      </c>
      <c r="E18" s="4"/>
      <c r="F18" s="1">
        <v>39745095</v>
      </c>
      <c r="G18" s="20"/>
      <c r="H18" s="1">
        <v>39745095</v>
      </c>
      <c r="I18" s="1"/>
      <c r="J18" s="1">
        <v>39745095</v>
      </c>
      <c r="K18" s="1"/>
      <c r="L18" s="1">
        <v>39745095</v>
      </c>
    </row>
    <row r="19" spans="1:16" ht="21.75" customHeight="1">
      <c r="A19" s="2" t="s">
        <v>65</v>
      </c>
      <c r="D19" s="4">
        <v>15</v>
      </c>
      <c r="E19" s="4"/>
      <c r="F19" s="1">
        <v>882050283</v>
      </c>
      <c r="G19" s="20"/>
      <c r="H19" s="1">
        <v>549604696</v>
      </c>
      <c r="I19" s="1"/>
      <c r="J19" s="1">
        <v>872499682</v>
      </c>
      <c r="K19" s="1"/>
      <c r="L19" s="1">
        <v>535914177</v>
      </c>
      <c r="N19" s="2" t="e">
        <f>#REF!-H19</f>
        <v>#REF!</v>
      </c>
      <c r="P19" s="42" t="e">
        <f>#REF!-L19</f>
        <v>#REF!</v>
      </c>
    </row>
    <row r="20" spans="1:16" ht="21.75" customHeight="1">
      <c r="A20" s="2" t="s">
        <v>66</v>
      </c>
      <c r="D20" s="4">
        <v>16</v>
      </c>
      <c r="E20" s="4"/>
      <c r="F20" s="1">
        <v>9946826</v>
      </c>
      <c r="G20" s="20"/>
      <c r="H20" s="1">
        <v>10622957</v>
      </c>
      <c r="I20" s="1"/>
      <c r="J20" s="1">
        <v>9798994</v>
      </c>
      <c r="K20" s="1"/>
      <c r="L20" s="1">
        <v>10331536</v>
      </c>
      <c r="N20" s="2" t="e">
        <f>#REF!-H20</f>
        <v>#REF!</v>
      </c>
      <c r="P20" s="42" t="e">
        <f>#REF!-L20</f>
        <v>#REF!</v>
      </c>
    </row>
    <row r="21" spans="1:16" ht="21.75" customHeight="1">
      <c r="A21" s="2" t="s">
        <v>119</v>
      </c>
      <c r="D21" s="4">
        <v>27</v>
      </c>
      <c r="E21" s="4"/>
      <c r="F21" s="1">
        <v>10283841</v>
      </c>
      <c r="G21" s="20"/>
      <c r="H21" s="1">
        <v>12443005</v>
      </c>
      <c r="I21" s="1"/>
      <c r="J21" s="1">
        <v>8711193</v>
      </c>
      <c r="K21" s="1"/>
      <c r="L21" s="1">
        <v>8284342</v>
      </c>
      <c r="N21" s="2" t="e">
        <f>#REF!-H21</f>
        <v>#REF!</v>
      </c>
      <c r="P21" s="42" t="e">
        <f>#REF!-L21</f>
        <v>#REF!</v>
      </c>
    </row>
    <row r="22" spans="1:16" ht="21.75" customHeight="1">
      <c r="A22" s="2" t="s">
        <v>10</v>
      </c>
      <c r="D22" s="4">
        <v>17</v>
      </c>
      <c r="E22" s="4"/>
      <c r="F22" s="1">
        <v>34666620</v>
      </c>
      <c r="G22" s="20"/>
      <c r="H22" s="1">
        <v>43629844</v>
      </c>
      <c r="I22" s="1"/>
      <c r="J22" s="1">
        <v>26255813</v>
      </c>
      <c r="K22" s="1"/>
      <c r="L22" s="1">
        <v>39098423</v>
      </c>
      <c r="M22" s="3"/>
      <c r="N22" s="2" t="e">
        <f>#REF!-H22</f>
        <v>#REF!</v>
      </c>
      <c r="P22" s="42" t="e">
        <f>#REF!-L22</f>
        <v>#REF!</v>
      </c>
    </row>
    <row r="23" spans="1:12" ht="21.75" customHeight="1">
      <c r="A23" s="17" t="s">
        <v>11</v>
      </c>
      <c r="D23" s="4"/>
      <c r="E23" s="4"/>
      <c r="F23" s="21">
        <f>SUM(F16:F22)</f>
        <v>977051483</v>
      </c>
      <c r="G23" s="20"/>
      <c r="H23" s="21">
        <f>SUM(H16:H22)</f>
        <v>692703007</v>
      </c>
      <c r="I23" s="1"/>
      <c r="J23" s="21">
        <f>SUM(J16:J22)</f>
        <v>997403668</v>
      </c>
      <c r="K23" s="1"/>
      <c r="L23" s="21">
        <f>SUM(L16:L22)</f>
        <v>710065056</v>
      </c>
    </row>
    <row r="24" spans="1:16" ht="21.75" customHeight="1" thickBot="1">
      <c r="A24" s="17" t="s">
        <v>12</v>
      </c>
      <c r="D24" s="22"/>
      <c r="E24" s="22"/>
      <c r="F24" s="6">
        <f>SUM(F14+F23)</f>
        <v>3084278147</v>
      </c>
      <c r="G24" s="20"/>
      <c r="H24" s="6">
        <f>SUM(H14+H23)</f>
        <v>2814864607</v>
      </c>
      <c r="I24" s="1"/>
      <c r="J24" s="6">
        <f>SUM(J14+J23)</f>
        <v>3048857713</v>
      </c>
      <c r="K24" s="1"/>
      <c r="L24" s="6">
        <f>SUM(L14+L23)</f>
        <v>2822175719</v>
      </c>
      <c r="N24" s="2" t="e">
        <f>SUM(N9:N23)</f>
        <v>#REF!</v>
      </c>
      <c r="P24" s="42" t="e">
        <f>SUM(P9:P23)</f>
        <v>#REF!</v>
      </c>
    </row>
    <row r="25" spans="4:12" ht="21.75" customHeight="1" thickTop="1">
      <c r="D25" s="22"/>
      <c r="E25" s="22"/>
      <c r="F25" s="22"/>
      <c r="H25" s="23"/>
      <c r="I25" s="22"/>
      <c r="J25" s="22"/>
      <c r="L25" s="23"/>
    </row>
    <row r="26" spans="4:12" ht="21.75" customHeight="1">
      <c r="D26" s="22"/>
      <c r="E26" s="22"/>
      <c r="F26" s="22"/>
      <c r="H26" s="23"/>
      <c r="I26" s="22"/>
      <c r="J26" s="22"/>
      <c r="L26" s="23"/>
    </row>
    <row r="27" spans="1:3" ht="21.75" customHeight="1">
      <c r="A27" s="2" t="s">
        <v>13</v>
      </c>
      <c r="C27" s="7"/>
    </row>
    <row r="28" spans="1:16" ht="21.75" customHeight="1">
      <c r="A28" s="9" t="s">
        <v>118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2"/>
    </row>
    <row r="29" spans="1:16" s="9" customFormat="1" ht="21.75" customHeight="1">
      <c r="A29" s="9" t="s">
        <v>71</v>
      </c>
      <c r="G29" s="10"/>
      <c r="H29" s="10"/>
      <c r="K29" s="10"/>
      <c r="L29" s="10"/>
      <c r="P29" s="41"/>
    </row>
    <row r="30" spans="1:16" s="9" customFormat="1" ht="21.75" customHeight="1">
      <c r="A30" s="9" t="s">
        <v>156</v>
      </c>
      <c r="G30" s="10"/>
      <c r="H30" s="10"/>
      <c r="K30" s="10"/>
      <c r="L30" s="10"/>
      <c r="P30" s="41"/>
    </row>
    <row r="31" spans="1:12" ht="21.75" customHeight="1">
      <c r="A31" s="11"/>
      <c r="B31" s="12"/>
      <c r="C31" s="12"/>
      <c r="D31" s="12"/>
      <c r="E31" s="12"/>
      <c r="F31" s="12"/>
      <c r="G31" s="13"/>
      <c r="I31" s="12"/>
      <c r="J31" s="12"/>
      <c r="K31" s="13"/>
      <c r="L31" s="78" t="s">
        <v>0</v>
      </c>
    </row>
    <row r="32" spans="1:16" s="17" customFormat="1" ht="21.75" customHeight="1">
      <c r="A32" s="14"/>
      <c r="B32" s="15"/>
      <c r="C32" s="15"/>
      <c r="D32" s="15"/>
      <c r="E32" s="15"/>
      <c r="F32" s="151" t="s">
        <v>1</v>
      </c>
      <c r="G32" s="151"/>
      <c r="H32" s="151"/>
      <c r="I32" s="51"/>
      <c r="J32" s="152" t="s">
        <v>2</v>
      </c>
      <c r="K32" s="152"/>
      <c r="L32" s="152"/>
      <c r="N32" s="30" t="s">
        <v>99</v>
      </c>
      <c r="O32" s="30"/>
      <c r="P32" s="43" t="s">
        <v>100</v>
      </c>
    </row>
    <row r="33" spans="1:12" ht="21.75" customHeight="1">
      <c r="A33" s="12"/>
      <c r="B33" s="12"/>
      <c r="C33" s="12"/>
      <c r="D33" s="18" t="s">
        <v>3</v>
      </c>
      <c r="E33" s="26"/>
      <c r="F33" s="19" t="str">
        <f>"2559"</f>
        <v>2559</v>
      </c>
      <c r="G33" s="16"/>
      <c r="H33" s="19" t="str">
        <f>"2558"</f>
        <v>2558</v>
      </c>
      <c r="I33" s="16"/>
      <c r="J33" s="19" t="str">
        <f>"2559"</f>
        <v>2559</v>
      </c>
      <c r="K33" s="16"/>
      <c r="L33" s="19" t="str">
        <f>"2558"</f>
        <v>2558</v>
      </c>
    </row>
    <row r="34" spans="1:12" ht="21.75" customHeight="1">
      <c r="A34" s="17" t="s">
        <v>14</v>
      </c>
      <c r="C34" s="7"/>
      <c r="H34" s="24"/>
      <c r="I34" s="50"/>
      <c r="J34" s="50"/>
      <c r="L34" s="24"/>
    </row>
    <row r="35" ht="21.75" customHeight="1">
      <c r="A35" s="17" t="s">
        <v>15</v>
      </c>
    </row>
    <row r="36" spans="1:16" ht="21.75" customHeight="1">
      <c r="A36" s="2" t="s">
        <v>131</v>
      </c>
      <c r="D36" s="4">
        <v>18</v>
      </c>
      <c r="E36" s="4"/>
      <c r="F36" s="8">
        <v>112366923</v>
      </c>
      <c r="H36" s="8">
        <v>264701479</v>
      </c>
      <c r="I36" s="8"/>
      <c r="J36" s="8">
        <v>112366923</v>
      </c>
      <c r="K36" s="1"/>
      <c r="L36" s="8">
        <v>264701479</v>
      </c>
      <c r="N36" s="2" t="e">
        <f>H36-#REF!</f>
        <v>#REF!</v>
      </c>
      <c r="P36" s="42" t="e">
        <f>L36-#REF!</f>
        <v>#REF!</v>
      </c>
    </row>
    <row r="37" spans="1:16" ht="21.75" customHeight="1">
      <c r="A37" s="2" t="s">
        <v>56</v>
      </c>
      <c r="C37" s="7"/>
      <c r="D37" s="4" t="s">
        <v>180</v>
      </c>
      <c r="E37" s="4"/>
      <c r="F37" s="1">
        <v>559064691</v>
      </c>
      <c r="H37" s="1">
        <v>475915783</v>
      </c>
      <c r="I37" s="1"/>
      <c r="J37" s="1">
        <v>532367578</v>
      </c>
      <c r="K37" s="1"/>
      <c r="L37" s="1">
        <v>459002817</v>
      </c>
      <c r="N37" s="2" t="e">
        <f>H37-#REF!</f>
        <v>#REF!</v>
      </c>
      <c r="P37" s="42" t="e">
        <f>L37-#REF!</f>
        <v>#REF!</v>
      </c>
    </row>
    <row r="38" spans="1:16" ht="21.75" customHeight="1">
      <c r="A38" s="2" t="s">
        <v>135</v>
      </c>
      <c r="C38" s="7"/>
      <c r="D38" s="4">
        <v>20</v>
      </c>
      <c r="E38" s="4"/>
      <c r="F38" s="1">
        <v>45320000</v>
      </c>
      <c r="H38" s="1">
        <v>14055991</v>
      </c>
      <c r="I38" s="1"/>
      <c r="J38" s="1">
        <v>45320000</v>
      </c>
      <c r="K38" s="1"/>
      <c r="L38" s="1">
        <v>14055991</v>
      </c>
      <c r="N38" s="2" t="e">
        <f>H38-#REF!</f>
        <v>#REF!</v>
      </c>
      <c r="P38" s="42" t="e">
        <f>L38-#REF!</f>
        <v>#REF!</v>
      </c>
    </row>
    <row r="39" spans="1:12" ht="21.75" customHeight="1">
      <c r="A39" s="2" t="s">
        <v>136</v>
      </c>
      <c r="C39" s="7"/>
      <c r="D39" s="4"/>
      <c r="E39" s="4"/>
      <c r="F39" s="1"/>
      <c r="H39" s="1"/>
      <c r="I39" s="1"/>
      <c r="J39" s="1"/>
      <c r="K39" s="1"/>
      <c r="L39" s="1"/>
    </row>
    <row r="40" spans="1:16" ht="21.75" customHeight="1">
      <c r="A40" s="2" t="s">
        <v>127</v>
      </c>
      <c r="C40" s="7"/>
      <c r="D40" s="4">
        <v>21</v>
      </c>
      <c r="E40" s="4"/>
      <c r="F40" s="1">
        <v>1358529</v>
      </c>
      <c r="H40" s="1">
        <v>4984816</v>
      </c>
      <c r="I40" s="1"/>
      <c r="J40" s="1">
        <v>0</v>
      </c>
      <c r="K40" s="1"/>
      <c r="L40" s="1">
        <v>3635955</v>
      </c>
      <c r="N40" s="2" t="e">
        <f>H40-#REF!</f>
        <v>#REF!</v>
      </c>
      <c r="P40" s="42" t="e">
        <f>L40-#REF!</f>
        <v>#REF!</v>
      </c>
    </row>
    <row r="41" spans="1:16" ht="21.75" customHeight="1">
      <c r="A41" s="2" t="s">
        <v>73</v>
      </c>
      <c r="C41" s="7"/>
      <c r="D41" s="4"/>
      <c r="E41" s="4"/>
      <c r="F41" s="1">
        <v>108670347</v>
      </c>
      <c r="H41" s="1">
        <v>66745493</v>
      </c>
      <c r="I41" s="1"/>
      <c r="J41" s="1">
        <v>105631460</v>
      </c>
      <c r="K41" s="1"/>
      <c r="L41" s="1">
        <v>65847114</v>
      </c>
      <c r="N41" s="2" t="e">
        <f>H41-#REF!</f>
        <v>#REF!</v>
      </c>
      <c r="P41" s="42" t="e">
        <f>L41-#REF!</f>
        <v>#REF!</v>
      </c>
    </row>
    <row r="42" spans="1:16" ht="21.75" customHeight="1">
      <c r="A42" s="2" t="s">
        <v>16</v>
      </c>
      <c r="C42" s="7"/>
      <c r="D42" s="4">
        <v>22</v>
      </c>
      <c r="E42" s="4"/>
      <c r="F42" s="1">
        <v>27230788</v>
      </c>
      <c r="H42" s="1">
        <v>25565477</v>
      </c>
      <c r="I42" s="1"/>
      <c r="J42" s="1">
        <v>26645025</v>
      </c>
      <c r="K42" s="1"/>
      <c r="L42" s="1">
        <v>24876792</v>
      </c>
      <c r="M42" s="3"/>
      <c r="N42" s="2" t="e">
        <f>H42-#REF!</f>
        <v>#REF!</v>
      </c>
      <c r="P42" s="42" t="e">
        <f>L42-#REF!</f>
        <v>#REF!</v>
      </c>
    </row>
    <row r="43" spans="1:12" ht="21.75" customHeight="1">
      <c r="A43" s="17" t="s">
        <v>17</v>
      </c>
      <c r="C43" s="7"/>
      <c r="D43" s="4"/>
      <c r="E43" s="4"/>
      <c r="F43" s="21">
        <f>SUM(F36:F42)</f>
        <v>854011278</v>
      </c>
      <c r="H43" s="21">
        <f>SUM(H36:H42)</f>
        <v>851969039</v>
      </c>
      <c r="I43" s="1"/>
      <c r="J43" s="21">
        <f>SUM(J36:J42)</f>
        <v>822330986</v>
      </c>
      <c r="K43" s="1"/>
      <c r="L43" s="21">
        <f>SUM(L36:L42)</f>
        <v>832120148</v>
      </c>
    </row>
    <row r="44" spans="1:12" ht="21.75" customHeight="1">
      <c r="A44" s="17" t="s">
        <v>18</v>
      </c>
      <c r="C44" s="7"/>
      <c r="D44" s="4"/>
      <c r="E44" s="4"/>
      <c r="F44" s="1"/>
      <c r="H44" s="1"/>
      <c r="I44" s="1"/>
      <c r="J44" s="1"/>
      <c r="K44" s="1"/>
      <c r="L44" s="1"/>
    </row>
    <row r="45" spans="1:16" ht="21.75" customHeight="1">
      <c r="A45" s="2" t="s">
        <v>74</v>
      </c>
      <c r="C45" s="7"/>
      <c r="D45" s="4">
        <v>20</v>
      </c>
      <c r="E45" s="4"/>
      <c r="F45" s="1">
        <v>0</v>
      </c>
      <c r="H45" s="1">
        <v>98391937</v>
      </c>
      <c r="I45" s="1"/>
      <c r="J45" s="1">
        <v>0</v>
      </c>
      <c r="K45" s="1"/>
      <c r="L45" s="1">
        <v>98391937</v>
      </c>
      <c r="N45" s="2" t="e">
        <f>H45-#REF!</f>
        <v>#REF!</v>
      </c>
      <c r="P45" s="42" t="e">
        <f>L45-#REF!</f>
        <v>#REF!</v>
      </c>
    </row>
    <row r="46" spans="1:16" ht="21.75" customHeight="1">
      <c r="A46" s="2" t="s">
        <v>75</v>
      </c>
      <c r="C46" s="7"/>
      <c r="D46" s="4">
        <v>21</v>
      </c>
      <c r="E46" s="4"/>
      <c r="F46" s="1">
        <v>0</v>
      </c>
      <c r="H46" s="1">
        <v>13343118</v>
      </c>
      <c r="I46" s="1"/>
      <c r="J46" s="1">
        <v>0</v>
      </c>
      <c r="K46" s="46"/>
      <c r="L46" s="1">
        <v>11984589</v>
      </c>
      <c r="N46" s="2" t="e">
        <f>H46-#REF!</f>
        <v>#REF!</v>
      </c>
      <c r="P46" s="42" t="e">
        <f>L46-#REF!</f>
        <v>#REF!</v>
      </c>
    </row>
    <row r="47" spans="1:16" ht="21.75" customHeight="1">
      <c r="A47" s="2" t="s">
        <v>57</v>
      </c>
      <c r="C47" s="7"/>
      <c r="D47" s="4">
        <v>23</v>
      </c>
      <c r="E47" s="4"/>
      <c r="F47" s="1">
        <v>8614774</v>
      </c>
      <c r="H47" s="1">
        <v>6323370</v>
      </c>
      <c r="I47" s="1"/>
      <c r="J47" s="1">
        <v>8326429</v>
      </c>
      <c r="K47" s="1"/>
      <c r="L47" s="1">
        <v>6121275</v>
      </c>
      <c r="N47" s="2" t="e">
        <f>H47-#REF!</f>
        <v>#REF!</v>
      </c>
      <c r="P47" s="42" t="e">
        <f>L47-#REF!</f>
        <v>#REF!</v>
      </c>
    </row>
    <row r="48" spans="1:16" ht="21.75" customHeight="1">
      <c r="A48" s="2" t="s">
        <v>98</v>
      </c>
      <c r="C48" s="7"/>
      <c r="D48" s="4"/>
      <c r="E48" s="4"/>
      <c r="F48" s="1">
        <v>64268</v>
      </c>
      <c r="H48" s="1">
        <v>965927</v>
      </c>
      <c r="I48" s="1"/>
      <c r="J48" s="1">
        <v>0</v>
      </c>
      <c r="K48" s="1"/>
      <c r="L48" s="1">
        <v>0</v>
      </c>
      <c r="N48" s="2" t="e">
        <f>H48-#REF!</f>
        <v>#REF!</v>
      </c>
      <c r="P48" s="42" t="e">
        <f>L48-#REF!</f>
        <v>#REF!</v>
      </c>
    </row>
    <row r="49" spans="1:12" ht="21.75" customHeight="1">
      <c r="A49" s="17" t="s">
        <v>19</v>
      </c>
      <c r="C49" s="7"/>
      <c r="D49" s="4"/>
      <c r="E49" s="4"/>
      <c r="F49" s="21">
        <f>SUM(F45:F48)</f>
        <v>8679042</v>
      </c>
      <c r="G49" s="20"/>
      <c r="H49" s="21">
        <f>SUM(H45:H48)</f>
        <v>119024352</v>
      </c>
      <c r="I49" s="1"/>
      <c r="J49" s="21">
        <f>SUM(J45:J48)</f>
        <v>8326429</v>
      </c>
      <c r="K49" s="1"/>
      <c r="L49" s="21">
        <f>SUM(L45:L48)</f>
        <v>116497801</v>
      </c>
    </row>
    <row r="50" spans="1:12" ht="21.75" customHeight="1">
      <c r="A50" s="17" t="s">
        <v>20</v>
      </c>
      <c r="C50" s="7"/>
      <c r="D50" s="4"/>
      <c r="E50" s="4"/>
      <c r="F50" s="21">
        <f>SUM(F43,F49)</f>
        <v>862690320</v>
      </c>
      <c r="G50" s="20"/>
      <c r="H50" s="21">
        <f>SUM(H43,H49)</f>
        <v>970993391</v>
      </c>
      <c r="I50" s="1"/>
      <c r="J50" s="21">
        <f>SUM(J43,J49)</f>
        <v>830657415</v>
      </c>
      <c r="K50" s="1"/>
      <c r="L50" s="21">
        <f>SUM(L43,L49)</f>
        <v>948617949</v>
      </c>
    </row>
    <row r="51" spans="1:10" ht="21.75" customHeight="1">
      <c r="A51" s="17" t="s">
        <v>21</v>
      </c>
      <c r="C51" s="7"/>
      <c r="D51" s="4"/>
      <c r="E51" s="4"/>
      <c r="F51" s="8"/>
      <c r="I51" s="8"/>
      <c r="J51" s="8"/>
    </row>
    <row r="52" spans="1:10" ht="21.75" customHeight="1">
      <c r="A52" s="2" t="s">
        <v>22</v>
      </c>
      <c r="C52" s="7"/>
      <c r="D52" s="4"/>
      <c r="E52" s="4"/>
      <c r="F52" s="8"/>
      <c r="I52" s="8"/>
      <c r="J52" s="8"/>
    </row>
    <row r="53" spans="1:10" ht="21.75" customHeight="1">
      <c r="A53" s="2" t="s">
        <v>23</v>
      </c>
      <c r="C53" s="7"/>
      <c r="D53" s="4"/>
      <c r="E53" s="4"/>
      <c r="F53" s="8"/>
      <c r="I53" s="8"/>
      <c r="J53" s="8"/>
    </row>
    <row r="54" spans="1:12" ht="21.75" customHeight="1" thickBot="1">
      <c r="A54" s="2" t="s">
        <v>142</v>
      </c>
      <c r="C54" s="7"/>
      <c r="D54" s="4"/>
      <c r="E54" s="4"/>
      <c r="F54" s="25">
        <v>345000000</v>
      </c>
      <c r="H54" s="25">
        <v>345000000</v>
      </c>
      <c r="I54" s="1"/>
      <c r="J54" s="25">
        <v>345000000</v>
      </c>
      <c r="K54" s="1"/>
      <c r="L54" s="25">
        <v>345000000</v>
      </c>
    </row>
    <row r="55" spans="1:12" ht="21.75" customHeight="1" thickTop="1">
      <c r="A55" s="2" t="s">
        <v>105</v>
      </c>
      <c r="C55" s="7"/>
      <c r="D55" s="4"/>
      <c r="E55" s="4"/>
      <c r="F55" s="1"/>
      <c r="G55" s="20"/>
      <c r="H55" s="1"/>
      <c r="I55" s="1"/>
      <c r="J55" s="1"/>
      <c r="K55" s="1"/>
      <c r="L55" s="1"/>
    </row>
    <row r="56" spans="1:12" ht="21.75" customHeight="1">
      <c r="A56" s="2" t="s">
        <v>142</v>
      </c>
      <c r="C56" s="7"/>
      <c r="D56" s="4">
        <v>24</v>
      </c>
      <c r="E56" s="4"/>
      <c r="F56" s="1">
        <v>345000000</v>
      </c>
      <c r="G56" s="20"/>
      <c r="H56" s="1">
        <v>345000000</v>
      </c>
      <c r="I56" s="1"/>
      <c r="J56" s="1">
        <v>345000000</v>
      </c>
      <c r="K56" s="1"/>
      <c r="L56" s="1">
        <v>345000000</v>
      </c>
    </row>
    <row r="57" spans="1:12" ht="21.75" customHeight="1">
      <c r="A57" s="2" t="s">
        <v>143</v>
      </c>
      <c r="C57" s="7"/>
      <c r="D57" s="4">
        <v>24</v>
      </c>
      <c r="E57" s="4"/>
      <c r="F57" s="1">
        <v>1315440000</v>
      </c>
      <c r="G57" s="20"/>
      <c r="H57" s="1">
        <v>1315440000</v>
      </c>
      <c r="I57" s="1"/>
      <c r="J57" s="1">
        <v>1315440000</v>
      </c>
      <c r="K57" s="1"/>
      <c r="L57" s="1">
        <v>1315440000</v>
      </c>
    </row>
    <row r="58" spans="1:12" ht="21.75" customHeight="1">
      <c r="A58" s="32" t="s">
        <v>24</v>
      </c>
      <c r="C58" s="7"/>
      <c r="D58" s="4"/>
      <c r="E58" s="4"/>
      <c r="F58" s="1"/>
      <c r="G58" s="20"/>
      <c r="H58" s="1"/>
      <c r="I58" s="1"/>
      <c r="J58" s="1"/>
      <c r="K58" s="1"/>
      <c r="L58" s="1"/>
    </row>
    <row r="59" spans="1:12" ht="21.75" customHeight="1">
      <c r="A59" s="32" t="s">
        <v>113</v>
      </c>
      <c r="C59" s="7"/>
      <c r="D59" s="4"/>
      <c r="E59" s="4"/>
      <c r="F59" s="1"/>
      <c r="G59" s="20"/>
      <c r="H59" s="1"/>
      <c r="I59" s="1"/>
      <c r="J59" s="1"/>
      <c r="K59" s="1"/>
      <c r="L59" s="1"/>
    </row>
    <row r="60" spans="1:16" ht="21.75" customHeight="1">
      <c r="A60" s="32" t="s">
        <v>115</v>
      </c>
      <c r="C60" s="7"/>
      <c r="D60" s="4">
        <v>25</v>
      </c>
      <c r="E60" s="4"/>
      <c r="F60" s="47">
        <v>34500000</v>
      </c>
      <c r="G60" s="20"/>
      <c r="H60" s="47">
        <v>34500000</v>
      </c>
      <c r="I60" s="47"/>
      <c r="J60" s="47">
        <v>34500000</v>
      </c>
      <c r="K60" s="1"/>
      <c r="L60" s="47">
        <v>34500000</v>
      </c>
      <c r="N60" s="2" t="e">
        <f>H60-#REF!</f>
        <v>#REF!</v>
      </c>
      <c r="P60" s="42" t="e">
        <f>L60-#REF!</f>
        <v>#REF!</v>
      </c>
    </row>
    <row r="61" spans="1:12" ht="21.75" customHeight="1">
      <c r="A61" s="32" t="s">
        <v>151</v>
      </c>
      <c r="C61" s="7"/>
      <c r="D61" s="4"/>
      <c r="E61" s="4"/>
      <c r="F61" s="47">
        <v>282249</v>
      </c>
      <c r="G61" s="20"/>
      <c r="H61" s="47">
        <v>282249</v>
      </c>
      <c r="I61" s="47"/>
      <c r="J61" s="47">
        <v>0</v>
      </c>
      <c r="K61" s="1"/>
      <c r="L61" s="47">
        <v>0</v>
      </c>
    </row>
    <row r="62" spans="1:16" ht="21.75" customHeight="1">
      <c r="A62" s="2" t="s">
        <v>25</v>
      </c>
      <c r="C62" s="7"/>
      <c r="F62" s="1">
        <f>Conso!L26</f>
        <v>523396920</v>
      </c>
      <c r="G62" s="20"/>
      <c r="H62" s="1">
        <f>SUM(Conso!L19)</f>
        <v>148648967</v>
      </c>
      <c r="I62" s="1"/>
      <c r="J62" s="1">
        <f>Company!J26</f>
        <v>520291640</v>
      </c>
      <c r="K62" s="1"/>
      <c r="L62" s="1">
        <f>SUM(Company!J19)</f>
        <v>178617770</v>
      </c>
      <c r="N62" s="2" t="e">
        <f>H62-#REF!</f>
        <v>#REF!</v>
      </c>
      <c r="P62" s="42" t="e">
        <f>L62-#REF!</f>
        <v>#REF!</v>
      </c>
    </row>
    <row r="63" spans="1:12" ht="21.75" customHeight="1">
      <c r="A63" s="2" t="s">
        <v>162</v>
      </c>
      <c r="C63" s="7"/>
      <c r="F63" s="1">
        <f>Conso!N26</f>
        <v>2968658</v>
      </c>
      <c r="G63" s="20"/>
      <c r="H63" s="1">
        <v>0</v>
      </c>
      <c r="I63" s="1"/>
      <c r="J63" s="1">
        <f>Company!L26</f>
        <v>2968658</v>
      </c>
      <c r="K63" s="20"/>
      <c r="L63" s="1">
        <v>0</v>
      </c>
    </row>
    <row r="64" spans="1:16" s="3" customFormat="1" ht="21.75" customHeight="1">
      <c r="A64" s="17" t="s">
        <v>26</v>
      </c>
      <c r="C64" s="26"/>
      <c r="F64" s="21">
        <f>SUM(F56:F63)</f>
        <v>2221587827</v>
      </c>
      <c r="G64" s="20"/>
      <c r="H64" s="21">
        <f>SUM(H56:H63)</f>
        <v>1843871216</v>
      </c>
      <c r="I64" s="1"/>
      <c r="J64" s="21">
        <f>SUM(J56:J63)</f>
        <v>2218200298</v>
      </c>
      <c r="K64" s="1"/>
      <c r="L64" s="21">
        <f>SUM(L56:L63)</f>
        <v>1873557770</v>
      </c>
      <c r="P64" s="44"/>
    </row>
    <row r="65" spans="1:16" ht="21.75" customHeight="1" thickBot="1">
      <c r="A65" s="17" t="s">
        <v>27</v>
      </c>
      <c r="C65" s="7"/>
      <c r="F65" s="25">
        <f>F50+F64</f>
        <v>3084278147</v>
      </c>
      <c r="G65" s="20"/>
      <c r="H65" s="25">
        <f>H50+H64</f>
        <v>2814864607</v>
      </c>
      <c r="I65" s="1"/>
      <c r="J65" s="25">
        <f>J50+J64</f>
        <v>3048857713</v>
      </c>
      <c r="K65" s="1">
        <f>K50+K64</f>
        <v>0</v>
      </c>
      <c r="L65" s="25">
        <f>L50+L64</f>
        <v>2822175719</v>
      </c>
      <c r="N65" s="2" t="e">
        <f>SUM(N36:N64)</f>
        <v>#REF!</v>
      </c>
      <c r="P65" s="42" t="e">
        <f>SUM(P36:P64)</f>
        <v>#REF!</v>
      </c>
    </row>
    <row r="66" spans="3:17" ht="20.25" customHeight="1" thickTop="1">
      <c r="C66" s="7"/>
      <c r="F66" s="1">
        <f>SUM(F65-F24)</f>
        <v>0</v>
      </c>
      <c r="H66" s="1">
        <f>SUM(H65-H24)</f>
        <v>0</v>
      </c>
      <c r="I66" s="1"/>
      <c r="J66" s="1">
        <f>SUM(J65-J24)</f>
        <v>0</v>
      </c>
      <c r="K66" s="1"/>
      <c r="L66" s="1">
        <f>SUM(L65-L24)</f>
        <v>0</v>
      </c>
      <c r="N66" s="40" t="e">
        <f>SUM(N65+N24)</f>
        <v>#REF!</v>
      </c>
      <c r="P66" s="45" t="e">
        <f>SUM(P65+P24)</f>
        <v>#REF!</v>
      </c>
      <c r="Q66" s="22" t="s">
        <v>101</v>
      </c>
    </row>
    <row r="67" spans="1:10" ht="20.25" customHeight="1">
      <c r="A67" s="2" t="s">
        <v>13</v>
      </c>
      <c r="C67" s="7"/>
      <c r="F67" s="8"/>
      <c r="I67" s="27"/>
      <c r="J67" s="8"/>
    </row>
    <row r="68" spans="3:16" ht="16.5" customHeight="1">
      <c r="C68" s="7"/>
      <c r="I68" s="8"/>
      <c r="J68" s="8"/>
      <c r="N68" s="48">
        <f>H50/H64</f>
        <v>0.5266058619356419</v>
      </c>
      <c r="P68" s="49">
        <f>L50/L64</f>
        <v>0.5063190279955979</v>
      </c>
    </row>
    <row r="69" spans="1:10" ht="16.5" customHeight="1">
      <c r="A69" s="28"/>
      <c r="B69" s="28"/>
      <c r="C69" s="28"/>
      <c r="I69" s="8"/>
      <c r="J69" s="8"/>
    </row>
    <row r="70" spans="1:10" ht="15.75" customHeight="1">
      <c r="A70" s="3"/>
      <c r="B70" s="3"/>
      <c r="C70" s="3"/>
      <c r="I70" s="8"/>
      <c r="J70" s="8"/>
    </row>
    <row r="71" spans="1:10" ht="20.25" customHeight="1">
      <c r="A71" s="3"/>
      <c r="B71" s="3"/>
      <c r="C71" s="7"/>
      <c r="D71" s="2" t="s">
        <v>28</v>
      </c>
      <c r="I71" s="27"/>
      <c r="J71" s="27"/>
    </row>
    <row r="72" spans="1:10" ht="15.75" customHeight="1">
      <c r="A72" s="28"/>
      <c r="B72" s="28"/>
      <c r="C72" s="28"/>
      <c r="I72" s="27"/>
      <c r="J72" s="27"/>
    </row>
  </sheetData>
  <sheetProtection/>
  <mergeCells count="4">
    <mergeCell ref="F5:H5"/>
    <mergeCell ref="J5:L5"/>
    <mergeCell ref="F32:H32"/>
    <mergeCell ref="J32:L32"/>
  </mergeCells>
  <printOptions/>
  <pageMargins left="0.78740157480315" right="0.196850393700787" top="0.6" bottom="0.196850393700787" header="0.196850393700787" footer="0.196850393700787"/>
  <pageSetup horizontalDpi="600" verticalDpi="600" orientation="portrait" paperSize="9" scale="7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12.8515625" defaultRowHeight="24" customHeight="1"/>
  <cols>
    <col min="1" max="1" width="13.7109375" style="84" customWidth="1"/>
    <col min="2" max="2" width="18.7109375" style="84" customWidth="1"/>
    <col min="3" max="3" width="16.421875" style="84" customWidth="1"/>
    <col min="4" max="4" width="8.8515625" style="84" customWidth="1"/>
    <col min="5" max="5" width="0.85546875" style="91" customWidth="1"/>
    <col min="6" max="6" width="13.7109375" style="91" customWidth="1"/>
    <col min="7" max="7" width="0.85546875" style="91" customWidth="1"/>
    <col min="8" max="8" width="13.7109375" style="84" customWidth="1"/>
    <col min="9" max="9" width="0.85546875" style="91" customWidth="1"/>
    <col min="10" max="10" width="13.7109375" style="91" customWidth="1"/>
    <col min="11" max="11" width="0.85546875" style="91" customWidth="1"/>
    <col min="12" max="12" width="13.7109375" style="91" customWidth="1"/>
    <col min="13" max="13" width="8.57421875" style="84" customWidth="1"/>
    <col min="14" max="14" width="26.57421875" style="84" hidden="1" customWidth="1"/>
    <col min="15" max="15" width="2.421875" style="84" hidden="1" customWidth="1"/>
    <col min="16" max="16" width="18.7109375" style="93" hidden="1" customWidth="1"/>
    <col min="17" max="17" width="0" style="84" hidden="1" customWidth="1"/>
    <col min="18" max="16384" width="12.8515625" style="84" customWidth="1"/>
  </cols>
  <sheetData>
    <row r="1" spans="1:16" ht="24" customHeight="1">
      <c r="A1" s="83" t="s">
        <v>118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s="83" customFormat="1" ht="24" customHeight="1">
      <c r="A2" s="83" t="s">
        <v>58</v>
      </c>
      <c r="E2" s="85"/>
      <c r="F2" s="85"/>
      <c r="G2" s="85"/>
      <c r="I2" s="85"/>
      <c r="J2" s="85"/>
      <c r="K2" s="85"/>
      <c r="L2" s="85"/>
      <c r="P2" s="86"/>
    </row>
    <row r="3" spans="1:16" s="83" customFormat="1" ht="24" customHeight="1">
      <c r="A3" s="87" t="s">
        <v>157</v>
      </c>
      <c r="E3" s="85"/>
      <c r="F3" s="85"/>
      <c r="G3" s="85"/>
      <c r="I3" s="85"/>
      <c r="J3" s="85"/>
      <c r="K3" s="85"/>
      <c r="L3" s="85"/>
      <c r="P3" s="86"/>
    </row>
    <row r="4" spans="1:12" ht="24" customHeight="1">
      <c r="A4" s="88"/>
      <c r="B4" s="89"/>
      <c r="C4" s="89"/>
      <c r="D4" s="89"/>
      <c r="E4" s="90"/>
      <c r="G4" s="90"/>
      <c r="H4" s="89"/>
      <c r="I4" s="90"/>
      <c r="J4" s="88"/>
      <c r="K4" s="90"/>
      <c r="L4" s="92" t="s">
        <v>0</v>
      </c>
    </row>
    <row r="5" spans="1:16" s="97" customFormat="1" ht="24" customHeight="1">
      <c r="A5" s="94"/>
      <c r="B5" s="95"/>
      <c r="C5" s="95"/>
      <c r="D5" s="95"/>
      <c r="E5" s="94"/>
      <c r="F5" s="153" t="s">
        <v>1</v>
      </c>
      <c r="G5" s="153"/>
      <c r="H5" s="153"/>
      <c r="I5" s="96"/>
      <c r="J5" s="154" t="s">
        <v>2</v>
      </c>
      <c r="K5" s="154"/>
      <c r="L5" s="154"/>
      <c r="P5" s="98"/>
    </row>
    <row r="6" spans="1:12" ht="24" customHeight="1">
      <c r="A6" s="89"/>
      <c r="B6" s="89"/>
      <c r="C6" s="89"/>
      <c r="D6" s="99" t="s">
        <v>3</v>
      </c>
      <c r="E6" s="96"/>
      <c r="F6" s="100">
        <v>2559</v>
      </c>
      <c r="G6" s="96"/>
      <c r="H6" s="100">
        <v>2558</v>
      </c>
      <c r="I6" s="96"/>
      <c r="J6" s="100">
        <v>2559</v>
      </c>
      <c r="K6" s="96"/>
      <c r="L6" s="100">
        <v>2558</v>
      </c>
    </row>
    <row r="7" spans="1:12" ht="24" customHeight="1">
      <c r="A7" s="83" t="s">
        <v>185</v>
      </c>
      <c r="B7" s="89"/>
      <c r="C7" s="89"/>
      <c r="D7" s="101"/>
      <c r="E7" s="96"/>
      <c r="F7" s="102"/>
      <c r="G7" s="96"/>
      <c r="H7" s="102"/>
      <c r="I7" s="96"/>
      <c r="J7" s="102"/>
      <c r="K7" s="96"/>
      <c r="L7" s="102"/>
    </row>
    <row r="8" spans="1:12" ht="24" customHeight="1">
      <c r="A8" s="103" t="s">
        <v>76</v>
      </c>
      <c r="C8" s="104"/>
      <c r="D8" s="105"/>
      <c r="F8" s="106"/>
      <c r="G8" s="106"/>
      <c r="H8" s="106"/>
      <c r="I8" s="106"/>
      <c r="J8" s="106"/>
      <c r="K8" s="106"/>
      <c r="L8" s="106"/>
    </row>
    <row r="9" spans="1:12" ht="24" customHeight="1">
      <c r="A9" s="107" t="s">
        <v>77</v>
      </c>
      <c r="C9" s="104"/>
      <c r="D9" s="108"/>
      <c r="F9" s="106">
        <v>4705338515</v>
      </c>
      <c r="G9" s="106"/>
      <c r="H9" s="106">
        <v>3499748289</v>
      </c>
      <c r="I9" s="106"/>
      <c r="J9" s="106">
        <v>4573950546</v>
      </c>
      <c r="K9" s="106"/>
      <c r="L9" s="106">
        <v>3430272098</v>
      </c>
    </row>
    <row r="10" spans="1:12" ht="24" customHeight="1">
      <c r="A10" s="107" t="s">
        <v>78</v>
      </c>
      <c r="C10" s="104"/>
      <c r="D10" s="108"/>
      <c r="F10" s="106">
        <v>24046504</v>
      </c>
      <c r="G10" s="106"/>
      <c r="H10" s="106">
        <v>15525279</v>
      </c>
      <c r="I10" s="106"/>
      <c r="J10" s="106">
        <v>27190080</v>
      </c>
      <c r="K10" s="106"/>
      <c r="L10" s="106">
        <v>19972501</v>
      </c>
    </row>
    <row r="11" spans="1:12" ht="24" customHeight="1">
      <c r="A11" s="109" t="s">
        <v>79</v>
      </c>
      <c r="C11" s="104"/>
      <c r="D11" s="110"/>
      <c r="F11" s="111">
        <f aca="true" t="shared" si="0" ref="F11:L11">SUM(F9:F10)</f>
        <v>4729385019</v>
      </c>
      <c r="G11" s="106">
        <f t="shared" si="0"/>
        <v>0</v>
      </c>
      <c r="H11" s="111">
        <f t="shared" si="0"/>
        <v>3515273568</v>
      </c>
      <c r="I11" s="106">
        <f t="shared" si="0"/>
        <v>0</v>
      </c>
      <c r="J11" s="111">
        <f t="shared" si="0"/>
        <v>4601140626</v>
      </c>
      <c r="K11" s="106">
        <f t="shared" si="0"/>
        <v>0</v>
      </c>
      <c r="L11" s="111">
        <f t="shared" si="0"/>
        <v>3450244599</v>
      </c>
    </row>
    <row r="12" spans="1:12" ht="24" customHeight="1">
      <c r="A12" s="103" t="s">
        <v>80</v>
      </c>
      <c r="C12" s="104"/>
      <c r="D12" s="105"/>
      <c r="F12" s="85"/>
      <c r="G12" s="85"/>
      <c r="H12" s="85"/>
      <c r="I12" s="85"/>
      <c r="J12" s="85"/>
      <c r="K12" s="85"/>
      <c r="L12" s="85"/>
    </row>
    <row r="13" spans="1:12" ht="24" customHeight="1">
      <c r="A13" s="112" t="s">
        <v>81</v>
      </c>
      <c r="C13" s="104"/>
      <c r="D13" s="105"/>
      <c r="F13" s="113">
        <v>3018758152</v>
      </c>
      <c r="G13" s="85"/>
      <c r="H13" s="113">
        <v>2259497264</v>
      </c>
      <c r="I13" s="85"/>
      <c r="J13" s="113">
        <v>2968953507</v>
      </c>
      <c r="K13" s="85"/>
      <c r="L13" s="113">
        <v>2236443896</v>
      </c>
    </row>
    <row r="14" spans="1:12" ht="24" customHeight="1">
      <c r="A14" s="112" t="s">
        <v>30</v>
      </c>
      <c r="C14" s="104"/>
      <c r="D14" s="108"/>
      <c r="F14" s="113">
        <v>469940417</v>
      </c>
      <c r="G14" s="85"/>
      <c r="H14" s="113">
        <v>528187969</v>
      </c>
      <c r="I14" s="85"/>
      <c r="J14" s="113">
        <v>446426028</v>
      </c>
      <c r="K14" s="85"/>
      <c r="L14" s="113">
        <v>506618176</v>
      </c>
    </row>
    <row r="15" spans="1:12" ht="24" customHeight="1">
      <c r="A15" s="112" t="s">
        <v>31</v>
      </c>
      <c r="C15" s="104"/>
      <c r="D15" s="108"/>
      <c r="F15" s="113">
        <v>255031579</v>
      </c>
      <c r="G15" s="85"/>
      <c r="H15" s="113">
        <v>215672456</v>
      </c>
      <c r="I15" s="85"/>
      <c r="J15" s="113">
        <v>242408586</v>
      </c>
      <c r="K15" s="85">
        <v>176256896</v>
      </c>
      <c r="L15" s="113">
        <v>199642719</v>
      </c>
    </row>
    <row r="16" spans="1:12" ht="24" customHeight="1">
      <c r="A16" s="103" t="s">
        <v>82</v>
      </c>
      <c r="C16" s="104"/>
      <c r="D16" s="105"/>
      <c r="F16" s="111">
        <f>SUM(F13:F15)</f>
        <v>3743730148</v>
      </c>
      <c r="G16" s="106"/>
      <c r="H16" s="111">
        <f>SUM(H13:H15)</f>
        <v>3003357689</v>
      </c>
      <c r="I16" s="106"/>
      <c r="J16" s="111">
        <f>SUM(J13:J15)</f>
        <v>3657788121</v>
      </c>
      <c r="K16" s="106"/>
      <c r="L16" s="111">
        <f>SUM(L13:L15)</f>
        <v>2942704791</v>
      </c>
    </row>
    <row r="17" spans="1:12" ht="24" customHeight="1">
      <c r="A17" s="103" t="s">
        <v>109</v>
      </c>
      <c r="C17" s="104"/>
      <c r="D17" s="105"/>
      <c r="F17" s="113">
        <f aca="true" t="shared" si="1" ref="F17:K17">F11-F16</f>
        <v>985654871</v>
      </c>
      <c r="G17" s="113">
        <f t="shared" si="1"/>
        <v>0</v>
      </c>
      <c r="H17" s="113">
        <f>H11-H16</f>
        <v>511915879</v>
      </c>
      <c r="I17" s="113">
        <f t="shared" si="1"/>
        <v>0</v>
      </c>
      <c r="J17" s="113">
        <f t="shared" si="1"/>
        <v>943352505</v>
      </c>
      <c r="K17" s="113">
        <f t="shared" si="1"/>
        <v>0</v>
      </c>
      <c r="L17" s="113">
        <f>L11-L16</f>
        <v>507539808</v>
      </c>
    </row>
    <row r="18" spans="1:12" ht="24" customHeight="1">
      <c r="A18" s="114" t="s">
        <v>32</v>
      </c>
      <c r="C18" s="104"/>
      <c r="D18" s="105"/>
      <c r="F18" s="115">
        <v>-6543228</v>
      </c>
      <c r="G18" s="106"/>
      <c r="H18" s="115">
        <v>-16718614</v>
      </c>
      <c r="I18" s="106"/>
      <c r="J18" s="115">
        <v>-5845059</v>
      </c>
      <c r="K18" s="85"/>
      <c r="L18" s="115">
        <v>-16322717</v>
      </c>
    </row>
    <row r="19" spans="1:12" ht="24" customHeight="1">
      <c r="A19" s="116" t="s">
        <v>110</v>
      </c>
      <c r="C19" s="104"/>
      <c r="D19" s="105"/>
      <c r="F19" s="106">
        <f aca="true" t="shared" si="2" ref="F19:K19">SUM(F17:F18)</f>
        <v>979111643</v>
      </c>
      <c r="G19" s="106">
        <f t="shared" si="2"/>
        <v>0</v>
      </c>
      <c r="H19" s="106">
        <f>SUM(H17:H18)</f>
        <v>495197265</v>
      </c>
      <c r="I19" s="106">
        <f t="shared" si="2"/>
        <v>0</v>
      </c>
      <c r="J19" s="106">
        <f t="shared" si="2"/>
        <v>937507446</v>
      </c>
      <c r="K19" s="106">
        <f t="shared" si="2"/>
        <v>0</v>
      </c>
      <c r="L19" s="106">
        <f>SUM(L17:L18)</f>
        <v>491217091</v>
      </c>
    </row>
    <row r="20" spans="1:12" ht="24" customHeight="1">
      <c r="A20" s="114" t="s">
        <v>108</v>
      </c>
      <c r="C20" s="104"/>
      <c r="D20" s="105">
        <v>27</v>
      </c>
      <c r="F20" s="115">
        <v>-197263962</v>
      </c>
      <c r="G20" s="106"/>
      <c r="H20" s="115">
        <v>-98249068</v>
      </c>
      <c r="I20" s="106"/>
      <c r="J20" s="115">
        <v>-188733848</v>
      </c>
      <c r="K20" s="85"/>
      <c r="L20" s="115">
        <v>-101135385</v>
      </c>
    </row>
    <row r="21" spans="1:12" ht="24" customHeight="1">
      <c r="A21" s="117" t="s">
        <v>104</v>
      </c>
      <c r="C21" s="104"/>
      <c r="D21" s="105"/>
      <c r="F21" s="111">
        <f>SUM(F19:F20)</f>
        <v>781847681</v>
      </c>
      <c r="G21" s="106"/>
      <c r="H21" s="111">
        <f>SUM(H19:H20)</f>
        <v>396948197</v>
      </c>
      <c r="I21" s="106"/>
      <c r="J21" s="111">
        <f>SUM(J19:J20)</f>
        <v>748773598</v>
      </c>
      <c r="K21" s="106"/>
      <c r="L21" s="111">
        <f>SUM(L19:L20)</f>
        <v>390081706</v>
      </c>
    </row>
    <row r="22" spans="1:12" ht="24" customHeight="1">
      <c r="A22" s="118"/>
      <c r="C22" s="104"/>
      <c r="D22" s="110"/>
      <c r="E22" s="119"/>
      <c r="F22" s="106"/>
      <c r="G22" s="106"/>
      <c r="H22" s="106"/>
      <c r="I22" s="106"/>
      <c r="J22" s="106"/>
      <c r="K22" s="106"/>
      <c r="L22" s="106"/>
    </row>
    <row r="23" spans="1:12" ht="24" customHeight="1">
      <c r="A23" s="118" t="s">
        <v>59</v>
      </c>
      <c r="C23" s="104"/>
      <c r="D23" s="110"/>
      <c r="E23" s="119"/>
      <c r="F23" s="106"/>
      <c r="G23" s="106"/>
      <c r="H23" s="106"/>
      <c r="I23" s="106"/>
      <c r="J23" s="106"/>
      <c r="K23" s="106"/>
      <c r="L23" s="106"/>
    </row>
    <row r="24" spans="1:12" ht="24" customHeight="1">
      <c r="A24" s="135" t="s">
        <v>171</v>
      </c>
      <c r="C24" s="104"/>
      <c r="D24" s="110"/>
      <c r="E24" s="119"/>
      <c r="F24" s="106"/>
      <c r="G24" s="106"/>
      <c r="H24" s="106"/>
      <c r="I24" s="106"/>
      <c r="J24" s="106"/>
      <c r="K24" s="106"/>
      <c r="L24" s="106"/>
    </row>
    <row r="25" spans="1:12" ht="24" customHeight="1">
      <c r="A25" s="120" t="s">
        <v>172</v>
      </c>
      <c r="C25" s="104"/>
      <c r="D25" s="110"/>
      <c r="E25" s="119"/>
      <c r="F25" s="106"/>
      <c r="G25" s="106"/>
      <c r="H25" s="106"/>
      <c r="I25" s="106"/>
      <c r="J25" s="106"/>
      <c r="K25" s="106"/>
      <c r="L25" s="106"/>
    </row>
    <row r="26" spans="1:12" ht="24" customHeight="1">
      <c r="A26" s="84" t="s">
        <v>150</v>
      </c>
      <c r="C26" s="104"/>
      <c r="D26" s="105">
        <v>7</v>
      </c>
      <c r="E26" s="119"/>
      <c r="F26" s="115">
        <v>2968658</v>
      </c>
      <c r="G26" s="106"/>
      <c r="H26" s="115">
        <v>0</v>
      </c>
      <c r="I26" s="106"/>
      <c r="J26" s="115">
        <v>2968658</v>
      </c>
      <c r="K26" s="106"/>
      <c r="L26" s="115">
        <v>0</v>
      </c>
    </row>
    <row r="27" spans="1:12" ht="24" customHeight="1">
      <c r="A27" s="118" t="s">
        <v>134</v>
      </c>
      <c r="C27" s="104"/>
      <c r="D27" s="110"/>
      <c r="E27" s="119"/>
      <c r="F27" s="111">
        <f>SUM(F26)</f>
        <v>2968658</v>
      </c>
      <c r="G27" s="106"/>
      <c r="H27" s="111">
        <f>SUM(H26)</f>
        <v>0</v>
      </c>
      <c r="I27" s="106"/>
      <c r="J27" s="111">
        <f>SUM(J26)</f>
        <v>2968658</v>
      </c>
      <c r="K27" s="106"/>
      <c r="L27" s="111">
        <f>SUM(L26)</f>
        <v>0</v>
      </c>
    </row>
    <row r="28" spans="1:12" ht="24" customHeight="1" thickBot="1">
      <c r="A28" s="118" t="s">
        <v>60</v>
      </c>
      <c r="C28" s="104"/>
      <c r="D28" s="110"/>
      <c r="E28" s="119"/>
      <c r="F28" s="126">
        <f>SUM(F21,F27)</f>
        <v>784816339</v>
      </c>
      <c r="G28" s="106"/>
      <c r="H28" s="126">
        <f>SUM(H21,H27)</f>
        <v>396948197</v>
      </c>
      <c r="I28" s="106"/>
      <c r="J28" s="126">
        <f>SUM(J21,J27)</f>
        <v>751742256</v>
      </c>
      <c r="K28" s="106"/>
      <c r="L28" s="126">
        <f>SUM(L21,L27)</f>
        <v>390081706</v>
      </c>
    </row>
    <row r="29" spans="1:12" ht="24" customHeight="1" thickTop="1">
      <c r="A29" s="118"/>
      <c r="C29" s="104"/>
      <c r="D29" s="110"/>
      <c r="E29" s="119"/>
      <c r="F29" s="106"/>
      <c r="G29" s="106"/>
      <c r="H29" s="106"/>
      <c r="I29" s="106"/>
      <c r="J29" s="106"/>
      <c r="K29" s="106"/>
      <c r="L29" s="106"/>
    </row>
    <row r="30" spans="1:12" ht="24" customHeight="1">
      <c r="A30" s="118" t="s">
        <v>33</v>
      </c>
      <c r="C30" s="104"/>
      <c r="D30" s="105">
        <v>29</v>
      </c>
      <c r="F30" s="122"/>
      <c r="H30" s="122"/>
      <c r="J30" s="123"/>
      <c r="L30" s="123"/>
    </row>
    <row r="31" spans="1:8" ht="24" customHeight="1">
      <c r="A31" s="120" t="s">
        <v>34</v>
      </c>
      <c r="C31" s="104"/>
      <c r="D31" s="105"/>
      <c r="F31" s="112"/>
      <c r="H31" s="112"/>
    </row>
    <row r="32" spans="1:12" ht="24" customHeight="1" thickBot="1">
      <c r="A32" s="120" t="s">
        <v>123</v>
      </c>
      <c r="C32" s="104"/>
      <c r="D32" s="110"/>
      <c r="E32" s="112"/>
      <c r="F32" s="124">
        <f>F28/F34</f>
        <v>0.5687074920289855</v>
      </c>
      <c r="G32" s="125"/>
      <c r="H32" s="124">
        <f>H28/H34</f>
        <v>0.3774844767921185</v>
      </c>
      <c r="I32" s="125"/>
      <c r="J32" s="124">
        <f>J28/J34</f>
        <v>0.5447407652173913</v>
      </c>
      <c r="K32" s="125"/>
      <c r="L32" s="124">
        <f>L28/L34</f>
        <v>0.37095467320030934</v>
      </c>
    </row>
    <row r="33" spans="3:12" ht="24" customHeight="1" thickTop="1">
      <c r="C33" s="104"/>
      <c r="D33" s="110"/>
      <c r="E33" s="112"/>
      <c r="F33" s="106"/>
      <c r="G33" s="106"/>
      <c r="H33" s="106"/>
      <c r="I33" s="106"/>
      <c r="J33" s="106"/>
      <c r="K33" s="106"/>
      <c r="L33" s="106"/>
    </row>
    <row r="34" spans="1:12" ht="24" customHeight="1" thickBot="1">
      <c r="A34" s="120" t="s">
        <v>103</v>
      </c>
      <c r="C34" s="104"/>
      <c r="D34" s="105"/>
      <c r="E34" s="112"/>
      <c r="F34" s="126">
        <v>1380000000</v>
      </c>
      <c r="G34" s="106"/>
      <c r="H34" s="126">
        <v>1051561644</v>
      </c>
      <c r="I34" s="106"/>
      <c r="J34" s="126">
        <v>1380000000</v>
      </c>
      <c r="K34" s="106"/>
      <c r="L34" s="126">
        <v>1051561644</v>
      </c>
    </row>
    <row r="35" spans="1:16" s="104" customFormat="1" ht="24" customHeight="1" thickTop="1">
      <c r="A35" s="120"/>
      <c r="D35" s="105"/>
      <c r="E35" s="91"/>
      <c r="F35" s="119"/>
      <c r="G35" s="91"/>
      <c r="H35" s="119"/>
      <c r="I35" s="91"/>
      <c r="J35" s="119"/>
      <c r="K35" s="91"/>
      <c r="L35" s="119"/>
      <c r="P35" s="127"/>
    </row>
    <row r="36" spans="1:3" ht="24" customHeight="1">
      <c r="A36" s="120" t="s">
        <v>13</v>
      </c>
      <c r="C36" s="104"/>
    </row>
    <row r="37" spans="1:16" ht="23.25" customHeight="1">
      <c r="A37" s="83" t="s">
        <v>118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s="83" customFormat="1" ht="23.25" customHeight="1">
      <c r="A38" s="83" t="s">
        <v>35</v>
      </c>
      <c r="E38" s="85"/>
      <c r="F38" s="85"/>
      <c r="G38" s="85"/>
      <c r="I38" s="85"/>
      <c r="J38" s="85"/>
      <c r="K38" s="85"/>
      <c r="L38" s="85"/>
      <c r="P38" s="86"/>
    </row>
    <row r="39" spans="1:16" s="83" customFormat="1" ht="23.25" customHeight="1">
      <c r="A39" s="87" t="s">
        <v>158</v>
      </c>
      <c r="E39" s="85"/>
      <c r="F39" s="85"/>
      <c r="G39" s="85"/>
      <c r="I39" s="85"/>
      <c r="J39" s="85"/>
      <c r="K39" s="85"/>
      <c r="L39" s="85"/>
      <c r="P39" s="86"/>
    </row>
    <row r="40" spans="1:12" ht="23.25" customHeight="1">
      <c r="A40" s="88"/>
      <c r="B40" s="89"/>
      <c r="C40" s="89"/>
      <c r="D40" s="89"/>
      <c r="E40" s="90"/>
      <c r="G40" s="90"/>
      <c r="H40" s="89"/>
      <c r="I40" s="90"/>
      <c r="J40" s="88"/>
      <c r="K40" s="90"/>
      <c r="L40" s="92" t="s">
        <v>0</v>
      </c>
    </row>
    <row r="41" spans="1:16" s="97" customFormat="1" ht="21" customHeight="1">
      <c r="A41" s="94"/>
      <c r="B41" s="95"/>
      <c r="C41" s="95"/>
      <c r="D41" s="95"/>
      <c r="E41" s="94"/>
      <c r="F41" s="153" t="s">
        <v>1</v>
      </c>
      <c r="G41" s="153"/>
      <c r="H41" s="153"/>
      <c r="I41" s="96"/>
      <c r="J41" s="154" t="s">
        <v>2</v>
      </c>
      <c r="K41" s="154"/>
      <c r="L41" s="154"/>
      <c r="P41" s="98"/>
    </row>
    <row r="42" spans="1:12" ht="21" customHeight="1">
      <c r="A42" s="89"/>
      <c r="B42" s="89"/>
      <c r="C42" s="89"/>
      <c r="D42" s="91"/>
      <c r="E42" s="96"/>
      <c r="F42" s="100">
        <v>2559</v>
      </c>
      <c r="G42" s="96"/>
      <c r="H42" s="100">
        <v>2558</v>
      </c>
      <c r="I42" s="96"/>
      <c r="J42" s="100">
        <v>2559</v>
      </c>
      <c r="K42" s="96"/>
      <c r="L42" s="100">
        <v>2558</v>
      </c>
    </row>
    <row r="43" spans="1:3" ht="23.25" customHeight="1">
      <c r="A43" s="97" t="s">
        <v>36</v>
      </c>
      <c r="B43" s="97"/>
      <c r="C43" s="128"/>
    </row>
    <row r="44" spans="1:12" ht="23.25" customHeight="1">
      <c r="A44" s="84" t="s">
        <v>61</v>
      </c>
      <c r="C44" s="104"/>
      <c r="F44" s="106">
        <f aca="true" t="shared" si="3" ref="F44:L44">F19</f>
        <v>979111643</v>
      </c>
      <c r="G44" s="106">
        <f t="shared" si="3"/>
        <v>0</v>
      </c>
      <c r="H44" s="106">
        <f>H19</f>
        <v>495197265</v>
      </c>
      <c r="I44" s="106">
        <f t="shared" si="3"/>
        <v>0</v>
      </c>
      <c r="J44" s="106">
        <f>J19</f>
        <v>937507446</v>
      </c>
      <c r="K44" s="106">
        <f t="shared" si="3"/>
        <v>0</v>
      </c>
      <c r="L44" s="106">
        <f t="shared" si="3"/>
        <v>491217091</v>
      </c>
    </row>
    <row r="45" spans="1:12" ht="23.25" customHeight="1">
      <c r="A45" s="120" t="s">
        <v>69</v>
      </c>
      <c r="C45" s="104"/>
      <c r="F45" s="106"/>
      <c r="G45" s="106"/>
      <c r="H45" s="106"/>
      <c r="I45" s="106"/>
      <c r="J45" s="106"/>
      <c r="K45" s="106"/>
      <c r="L45" s="106"/>
    </row>
    <row r="46" spans="1:12" ht="23.25" customHeight="1">
      <c r="A46" s="120" t="s">
        <v>37</v>
      </c>
      <c r="C46" s="104"/>
      <c r="F46" s="106"/>
      <c r="G46" s="106"/>
      <c r="H46" s="106"/>
      <c r="I46" s="106"/>
      <c r="J46" s="106"/>
      <c r="K46" s="106"/>
      <c r="L46" s="106"/>
    </row>
    <row r="47" spans="1:12" ht="23.25" customHeight="1">
      <c r="A47" s="120" t="s">
        <v>83</v>
      </c>
      <c r="C47" s="104"/>
      <c r="F47" s="106">
        <v>70294471</v>
      </c>
      <c r="G47" s="106"/>
      <c r="H47" s="106">
        <v>72244666</v>
      </c>
      <c r="I47" s="106"/>
      <c r="J47" s="106">
        <v>65812690</v>
      </c>
      <c r="K47" s="106"/>
      <c r="L47" s="106">
        <v>66144776</v>
      </c>
    </row>
    <row r="48" spans="1:12" ht="23.25" customHeight="1">
      <c r="A48" s="120" t="s">
        <v>112</v>
      </c>
      <c r="C48" s="104"/>
      <c r="F48" s="106">
        <v>114545</v>
      </c>
      <c r="G48" s="106"/>
      <c r="H48" s="106">
        <v>5078084</v>
      </c>
      <c r="I48" s="106"/>
      <c r="J48" s="106">
        <v>114545</v>
      </c>
      <c r="K48" s="106"/>
      <c r="L48" s="106">
        <v>812534</v>
      </c>
    </row>
    <row r="49" spans="1:12" ht="23.25" customHeight="1">
      <c r="A49" s="120" t="s">
        <v>138</v>
      </c>
      <c r="C49" s="104"/>
      <c r="G49" s="106"/>
      <c r="H49" s="91"/>
      <c r="I49" s="106"/>
      <c r="J49" s="106"/>
      <c r="K49" s="106"/>
      <c r="L49" s="106"/>
    </row>
    <row r="50" spans="1:12" ht="23.25" customHeight="1">
      <c r="A50" s="120" t="s">
        <v>139</v>
      </c>
      <c r="C50" s="104"/>
      <c r="F50" s="106">
        <v>153484</v>
      </c>
      <c r="G50" s="106"/>
      <c r="H50" s="106">
        <v>-172765</v>
      </c>
      <c r="I50" s="106"/>
      <c r="J50" s="106">
        <v>153484</v>
      </c>
      <c r="K50" s="106"/>
      <c r="L50" s="106">
        <v>-172765</v>
      </c>
    </row>
    <row r="51" spans="1:12" ht="23.25" customHeight="1">
      <c r="A51" s="120" t="s">
        <v>173</v>
      </c>
      <c r="C51" s="104"/>
      <c r="F51" s="129">
        <v>1248156</v>
      </c>
      <c r="G51" s="106"/>
      <c r="H51" s="129">
        <v>2921343</v>
      </c>
      <c r="I51" s="106"/>
      <c r="J51" s="106">
        <v>275224</v>
      </c>
      <c r="K51" s="106"/>
      <c r="L51" s="106">
        <v>2921343</v>
      </c>
    </row>
    <row r="52" spans="1:12" ht="23.25" customHeight="1">
      <c r="A52" s="120" t="s">
        <v>186</v>
      </c>
      <c r="C52" s="104"/>
      <c r="F52" s="129"/>
      <c r="G52" s="106"/>
      <c r="H52" s="129"/>
      <c r="I52" s="106"/>
      <c r="J52" s="106"/>
      <c r="K52" s="106"/>
      <c r="L52" s="106"/>
    </row>
    <row r="53" spans="1:12" ht="23.25" customHeight="1">
      <c r="A53" s="120" t="s">
        <v>187</v>
      </c>
      <c r="C53" s="104"/>
      <c r="F53" s="129">
        <v>-7892802</v>
      </c>
      <c r="G53" s="106"/>
      <c r="H53" s="129">
        <v>13654891</v>
      </c>
      <c r="I53" s="106"/>
      <c r="J53" s="106">
        <v>-6765452</v>
      </c>
      <c r="K53" s="106"/>
      <c r="L53" s="106">
        <v>12757728</v>
      </c>
    </row>
    <row r="54" spans="1:12" ht="23.25" customHeight="1">
      <c r="A54" s="120" t="s">
        <v>174</v>
      </c>
      <c r="C54" s="104"/>
      <c r="F54" s="106">
        <v>421752</v>
      </c>
      <c r="G54" s="106"/>
      <c r="H54" s="106">
        <v>-587789</v>
      </c>
      <c r="I54" s="106"/>
      <c r="J54" s="106">
        <v>507442</v>
      </c>
      <c r="K54" s="106"/>
      <c r="L54" s="106">
        <v>-1066263</v>
      </c>
    </row>
    <row r="55" spans="1:12" ht="23.25" customHeight="1">
      <c r="A55" s="120" t="s">
        <v>164</v>
      </c>
      <c r="C55" s="104"/>
      <c r="F55" s="106">
        <v>19303450</v>
      </c>
      <c r="G55" s="106"/>
      <c r="H55" s="106">
        <v>0</v>
      </c>
      <c r="I55" s="106"/>
      <c r="J55" s="106">
        <v>14062832</v>
      </c>
      <c r="K55" s="106"/>
      <c r="L55" s="106">
        <v>0</v>
      </c>
    </row>
    <row r="56" spans="1:12" ht="23.25" customHeight="1">
      <c r="A56" s="120" t="s">
        <v>188</v>
      </c>
      <c r="C56" s="104"/>
      <c r="F56" s="106">
        <v>-680000</v>
      </c>
      <c r="G56" s="106"/>
      <c r="H56" s="106">
        <v>0</v>
      </c>
      <c r="I56" s="106"/>
      <c r="J56" s="106">
        <v>-680000</v>
      </c>
      <c r="K56" s="106"/>
      <c r="L56" s="106">
        <v>0</v>
      </c>
    </row>
    <row r="57" spans="1:12" ht="23.25" customHeight="1">
      <c r="A57" s="120" t="s">
        <v>175</v>
      </c>
      <c r="C57" s="104"/>
      <c r="F57" s="106">
        <v>91411</v>
      </c>
      <c r="G57" s="106"/>
      <c r="H57" s="106">
        <v>710882</v>
      </c>
      <c r="I57" s="106"/>
      <c r="J57" s="106">
        <v>91411</v>
      </c>
      <c r="K57" s="106"/>
      <c r="L57" s="106">
        <v>710882</v>
      </c>
    </row>
    <row r="58" spans="1:12" ht="23.25" customHeight="1">
      <c r="A58" s="120" t="s">
        <v>165</v>
      </c>
      <c r="C58" s="104"/>
      <c r="F58" s="106">
        <v>-1912261</v>
      </c>
      <c r="G58" s="106"/>
      <c r="H58" s="106">
        <v>0</v>
      </c>
      <c r="I58" s="106"/>
      <c r="J58" s="106">
        <v>-1912261</v>
      </c>
      <c r="K58" s="106"/>
      <c r="L58" s="106">
        <v>0</v>
      </c>
    </row>
    <row r="59" spans="1:12" ht="23.25" customHeight="1">
      <c r="A59" s="120" t="s">
        <v>106</v>
      </c>
      <c r="C59" s="104"/>
      <c r="F59" s="106">
        <v>2291404</v>
      </c>
      <c r="G59" s="106"/>
      <c r="H59" s="106">
        <v>2732501</v>
      </c>
      <c r="I59" s="106"/>
      <c r="J59" s="106">
        <v>2205154</v>
      </c>
      <c r="K59" s="106"/>
      <c r="L59" s="106">
        <v>2655843</v>
      </c>
    </row>
    <row r="60" spans="1:12" ht="23.25" customHeight="1">
      <c r="A60" s="120" t="s">
        <v>189</v>
      </c>
      <c r="C60" s="104"/>
      <c r="F60" s="106">
        <v>-4370274</v>
      </c>
      <c r="G60" s="106"/>
      <c r="H60" s="106">
        <v>0</v>
      </c>
      <c r="I60" s="106"/>
      <c r="J60" s="106">
        <v>-4370274</v>
      </c>
      <c r="K60" s="106"/>
      <c r="L60" s="106">
        <v>0</v>
      </c>
    </row>
    <row r="61" spans="1:12" ht="23.25" customHeight="1">
      <c r="A61" s="120" t="s">
        <v>124</v>
      </c>
      <c r="C61" s="104"/>
      <c r="F61" s="123">
        <v>-8396024</v>
      </c>
      <c r="G61" s="106"/>
      <c r="H61" s="123">
        <v>-1068463</v>
      </c>
      <c r="I61" s="106"/>
      <c r="J61" s="106">
        <v>-8186704</v>
      </c>
      <c r="K61" s="106"/>
      <c r="L61" s="106">
        <v>-957101</v>
      </c>
    </row>
    <row r="62" spans="1:12" ht="23.25" customHeight="1">
      <c r="A62" s="120" t="s">
        <v>84</v>
      </c>
      <c r="C62" s="104"/>
      <c r="F62" s="130">
        <v>4653896</v>
      </c>
      <c r="G62" s="106"/>
      <c r="H62" s="130">
        <v>15527806</v>
      </c>
      <c r="I62" s="106"/>
      <c r="J62" s="130">
        <v>4552755</v>
      </c>
      <c r="K62" s="106"/>
      <c r="L62" s="130">
        <v>15363204</v>
      </c>
    </row>
    <row r="63" spans="1:12" ht="23.25" customHeight="1">
      <c r="A63" s="120" t="s">
        <v>38</v>
      </c>
      <c r="C63" s="104"/>
      <c r="F63" s="106"/>
      <c r="G63" s="106"/>
      <c r="H63" s="106"/>
      <c r="I63" s="106"/>
      <c r="J63" s="106"/>
      <c r="K63" s="106"/>
      <c r="L63" s="106"/>
    </row>
    <row r="64" spans="1:12" ht="23.25" customHeight="1">
      <c r="A64" s="120" t="s">
        <v>39</v>
      </c>
      <c r="C64" s="104"/>
      <c r="F64" s="106">
        <f>SUM(F44:F63)</f>
        <v>1054432851</v>
      </c>
      <c r="G64" s="106"/>
      <c r="H64" s="106">
        <f>SUM(H44:H63)</f>
        <v>606238421</v>
      </c>
      <c r="I64" s="106"/>
      <c r="J64" s="106">
        <f>SUM(J44:J63)</f>
        <v>1003368292</v>
      </c>
      <c r="K64" s="106"/>
      <c r="L64" s="106">
        <f>SUM(L44:L63)</f>
        <v>590387272</v>
      </c>
    </row>
    <row r="65" spans="1:12" ht="23.25" customHeight="1">
      <c r="A65" s="120" t="s">
        <v>40</v>
      </c>
      <c r="C65" s="104"/>
      <c r="F65" s="106"/>
      <c r="G65" s="106"/>
      <c r="H65" s="106"/>
      <c r="I65" s="106"/>
      <c r="J65" s="106"/>
      <c r="K65" s="106"/>
      <c r="L65" s="106"/>
    </row>
    <row r="66" spans="1:12" ht="23.25" customHeight="1">
      <c r="A66" s="120" t="s">
        <v>62</v>
      </c>
      <c r="C66" s="104"/>
      <c r="E66" s="123"/>
      <c r="F66" s="91">
        <v>-74560683</v>
      </c>
      <c r="G66" s="106"/>
      <c r="H66" s="91">
        <v>47484361</v>
      </c>
      <c r="I66" s="106">
        <v>0</v>
      </c>
      <c r="J66" s="106">
        <v>-48433225</v>
      </c>
      <c r="K66" s="106"/>
      <c r="L66" s="106">
        <v>50897287</v>
      </c>
    </row>
    <row r="67" spans="1:12" ht="23.25" customHeight="1">
      <c r="A67" s="120" t="s">
        <v>41</v>
      </c>
      <c r="C67" s="104"/>
      <c r="E67" s="123"/>
      <c r="F67" s="106">
        <v>-240233117</v>
      </c>
      <c r="G67" s="106"/>
      <c r="H67" s="106">
        <v>17025445</v>
      </c>
      <c r="I67" s="106"/>
      <c r="J67" s="106">
        <v>-238890927</v>
      </c>
      <c r="K67" s="106"/>
      <c r="L67" s="106">
        <v>14386355</v>
      </c>
    </row>
    <row r="68" spans="1:12" ht="23.25" customHeight="1">
      <c r="A68" s="120" t="s">
        <v>42</v>
      </c>
      <c r="C68" s="104"/>
      <c r="E68" s="123"/>
      <c r="F68" s="106">
        <v>-71222866</v>
      </c>
      <c r="G68" s="106"/>
      <c r="H68" s="106">
        <v>-13862881</v>
      </c>
      <c r="I68" s="106"/>
      <c r="J68" s="106">
        <v>-70908066</v>
      </c>
      <c r="K68" s="106"/>
      <c r="L68" s="106">
        <v>-14132192</v>
      </c>
    </row>
    <row r="69" spans="1:12" ht="23.25" customHeight="1">
      <c r="A69" s="120" t="s">
        <v>43</v>
      </c>
      <c r="C69" s="104"/>
      <c r="E69" s="123"/>
      <c r="F69" s="106">
        <v>-2083301</v>
      </c>
      <c r="G69" s="106"/>
      <c r="H69" s="106">
        <v>-1634541</v>
      </c>
      <c r="I69" s="106"/>
      <c r="J69" s="106">
        <v>1368385</v>
      </c>
      <c r="K69" s="106"/>
      <c r="L69" s="106">
        <v>-3205540</v>
      </c>
    </row>
    <row r="70" spans="1:12" ht="23.25" customHeight="1">
      <c r="A70" s="120" t="s">
        <v>44</v>
      </c>
      <c r="C70" s="104"/>
      <c r="E70" s="123"/>
      <c r="F70" s="106"/>
      <c r="G70" s="106"/>
      <c r="H70" s="106"/>
      <c r="I70" s="106"/>
      <c r="J70" s="106"/>
      <c r="K70" s="106"/>
      <c r="L70" s="106"/>
    </row>
    <row r="71" spans="1:12" ht="23.25" customHeight="1">
      <c r="A71" s="120" t="s">
        <v>68</v>
      </c>
      <c r="C71" s="104"/>
      <c r="E71" s="123"/>
      <c r="F71" s="106">
        <v>105188134</v>
      </c>
      <c r="G71" s="106"/>
      <c r="H71" s="106">
        <v>-5185711</v>
      </c>
      <c r="I71" s="106">
        <v>0</v>
      </c>
      <c r="J71" s="106">
        <v>95486196</v>
      </c>
      <c r="K71" s="106"/>
      <c r="L71" s="106">
        <v>-11118625</v>
      </c>
    </row>
    <row r="72" spans="1:12" ht="23.25" customHeight="1">
      <c r="A72" s="120" t="s">
        <v>45</v>
      </c>
      <c r="C72" s="104"/>
      <c r="E72" s="123"/>
      <c r="F72" s="106">
        <v>6162086</v>
      </c>
      <c r="G72" s="106"/>
      <c r="H72" s="106">
        <v>12354903</v>
      </c>
      <c r="I72" s="106"/>
      <c r="J72" s="106">
        <v>6265008</v>
      </c>
      <c r="K72" s="106"/>
      <c r="L72" s="106">
        <v>12104818</v>
      </c>
    </row>
    <row r="73" spans="1:12" ht="23.25" customHeight="1">
      <c r="A73" s="120" t="s">
        <v>176</v>
      </c>
      <c r="C73" s="104"/>
      <c r="E73" s="123"/>
      <c r="F73" s="106">
        <v>-815969</v>
      </c>
      <c r="G73" s="106"/>
      <c r="H73" s="106">
        <v>0</v>
      </c>
      <c r="I73" s="106"/>
      <c r="J73" s="106">
        <v>0</v>
      </c>
      <c r="K73" s="106"/>
      <c r="L73" s="106">
        <v>0</v>
      </c>
    </row>
    <row r="74" spans="1:12" ht="23.25" customHeight="1">
      <c r="A74" s="120" t="s">
        <v>125</v>
      </c>
      <c r="C74" s="104"/>
      <c r="E74" s="123"/>
      <c r="F74" s="131">
        <f>SUM(F64:F73)</f>
        <v>776867135</v>
      </c>
      <c r="G74" s="106"/>
      <c r="H74" s="131">
        <f>SUM(H64:H73)</f>
        <v>662419997</v>
      </c>
      <c r="I74" s="106"/>
      <c r="J74" s="131">
        <f>SUM(J64:J73)</f>
        <v>748255663</v>
      </c>
      <c r="K74" s="106"/>
      <c r="L74" s="131">
        <f>SUM(L64:L73)</f>
        <v>639319375</v>
      </c>
    </row>
    <row r="75" spans="1:12" ht="23.25" customHeight="1">
      <c r="A75" s="120" t="s">
        <v>147</v>
      </c>
      <c r="C75" s="104"/>
      <c r="E75" s="123"/>
      <c r="F75" s="106">
        <v>0</v>
      </c>
      <c r="G75" s="106"/>
      <c r="H75" s="106">
        <v>-273600</v>
      </c>
      <c r="I75" s="106"/>
      <c r="J75" s="106">
        <v>0</v>
      </c>
      <c r="K75" s="106"/>
      <c r="L75" s="106">
        <v>-273600</v>
      </c>
    </row>
    <row r="76" spans="1:16" s="146" customFormat="1" ht="23.25" customHeight="1">
      <c r="A76" s="145" t="s">
        <v>46</v>
      </c>
      <c r="C76" s="101"/>
      <c r="E76" s="123"/>
      <c r="F76" s="115">
        <v>-154033666</v>
      </c>
      <c r="G76" s="106"/>
      <c r="H76" s="115">
        <v>-66099913</v>
      </c>
      <c r="I76" s="106"/>
      <c r="J76" s="115">
        <v>-150230075</v>
      </c>
      <c r="K76" s="106"/>
      <c r="L76" s="115">
        <v>-65657943</v>
      </c>
      <c r="P76" s="147"/>
    </row>
    <row r="77" spans="1:12" ht="23.25" customHeight="1">
      <c r="A77" s="118" t="s">
        <v>126</v>
      </c>
      <c r="C77" s="104"/>
      <c r="E77" s="123"/>
      <c r="F77" s="115">
        <f>SUM(F74:F76)</f>
        <v>622833469</v>
      </c>
      <c r="G77" s="106"/>
      <c r="H77" s="115">
        <f>SUM(H74:H76)</f>
        <v>596046484</v>
      </c>
      <c r="I77" s="106"/>
      <c r="J77" s="115">
        <f>SUM(J74:J76)</f>
        <v>598025588</v>
      </c>
      <c r="K77" s="106"/>
      <c r="L77" s="115">
        <f>SUM(L74:L76)</f>
        <v>573387832</v>
      </c>
    </row>
    <row r="78" spans="1:12" ht="13.5" customHeight="1">
      <c r="A78" s="120"/>
      <c r="C78" s="104"/>
      <c r="E78" s="123"/>
      <c r="F78" s="106"/>
      <c r="G78" s="106"/>
      <c r="H78" s="106"/>
      <c r="I78" s="106"/>
      <c r="J78" s="106"/>
      <c r="K78" s="106"/>
      <c r="L78" s="106"/>
    </row>
    <row r="79" spans="1:3" ht="23.25" customHeight="1">
      <c r="A79" s="84" t="s">
        <v>13</v>
      </c>
      <c r="C79" s="104"/>
    </row>
    <row r="80" spans="1:16" ht="23.25" customHeight="1">
      <c r="A80" s="83" t="s">
        <v>118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4"/>
    </row>
    <row r="81" spans="1:16" s="83" customFormat="1" ht="23.25" customHeight="1">
      <c r="A81" s="83" t="s">
        <v>47</v>
      </c>
      <c r="E81" s="85"/>
      <c r="F81" s="85"/>
      <c r="G81" s="85"/>
      <c r="I81" s="85"/>
      <c r="J81" s="85"/>
      <c r="K81" s="85"/>
      <c r="L81" s="85"/>
      <c r="P81" s="86"/>
    </row>
    <row r="82" spans="1:16" s="83" customFormat="1" ht="23.25" customHeight="1">
      <c r="A82" s="87" t="s">
        <v>158</v>
      </c>
      <c r="E82" s="85"/>
      <c r="F82" s="85"/>
      <c r="G82" s="85"/>
      <c r="I82" s="85"/>
      <c r="J82" s="85"/>
      <c r="K82" s="85"/>
      <c r="L82" s="85"/>
      <c r="P82" s="86"/>
    </row>
    <row r="83" spans="1:12" ht="23.25" customHeight="1">
      <c r="A83" s="88"/>
      <c r="B83" s="89"/>
      <c r="C83" s="89"/>
      <c r="D83" s="89"/>
      <c r="E83" s="90"/>
      <c r="G83" s="90"/>
      <c r="H83" s="89"/>
      <c r="I83" s="90"/>
      <c r="J83" s="88"/>
      <c r="K83" s="90"/>
      <c r="L83" s="92" t="s">
        <v>0</v>
      </c>
    </row>
    <row r="84" spans="1:16" s="97" customFormat="1" ht="23.25" customHeight="1">
      <c r="A84" s="94"/>
      <c r="B84" s="95"/>
      <c r="C84" s="95"/>
      <c r="D84" s="95"/>
      <c r="E84" s="94"/>
      <c r="F84" s="153" t="s">
        <v>1</v>
      </c>
      <c r="G84" s="153"/>
      <c r="H84" s="153"/>
      <c r="I84" s="96"/>
      <c r="J84" s="154" t="s">
        <v>2</v>
      </c>
      <c r="K84" s="154"/>
      <c r="L84" s="154"/>
      <c r="P84" s="98"/>
    </row>
    <row r="85" spans="1:12" ht="23.25" customHeight="1">
      <c r="A85" s="89"/>
      <c r="B85" s="89"/>
      <c r="C85" s="89"/>
      <c r="D85" s="132"/>
      <c r="E85" s="96"/>
      <c r="F85" s="100">
        <v>2559</v>
      </c>
      <c r="G85" s="96"/>
      <c r="H85" s="100">
        <v>2558</v>
      </c>
      <c r="I85" s="96"/>
      <c r="J85" s="100">
        <v>2559</v>
      </c>
      <c r="K85" s="96"/>
      <c r="L85" s="100">
        <v>2558</v>
      </c>
    </row>
    <row r="86" spans="1:12" ht="23.25" customHeight="1">
      <c r="A86" s="118" t="s">
        <v>48</v>
      </c>
      <c r="B86" s="97"/>
      <c r="C86" s="128"/>
      <c r="E86" s="123"/>
      <c r="F86" s="123"/>
      <c r="G86" s="123"/>
      <c r="I86" s="123"/>
      <c r="J86" s="123"/>
      <c r="K86" s="123"/>
      <c r="L86" s="123"/>
    </row>
    <row r="87" spans="1:12" ht="23.25" customHeight="1">
      <c r="A87" s="120" t="s">
        <v>177</v>
      </c>
      <c r="B87" s="97"/>
      <c r="C87" s="128"/>
      <c r="E87" s="123"/>
      <c r="F87" s="106">
        <v>36298592</v>
      </c>
      <c r="G87" s="106"/>
      <c r="H87" s="106">
        <v>-374437</v>
      </c>
      <c r="I87" s="106"/>
      <c r="J87" s="106">
        <v>36298592</v>
      </c>
      <c r="K87" s="106"/>
      <c r="L87" s="106">
        <v>-374437</v>
      </c>
    </row>
    <row r="88" spans="1:12" ht="23.25" customHeight="1">
      <c r="A88" s="120" t="s">
        <v>132</v>
      </c>
      <c r="B88" s="97"/>
      <c r="C88" s="128"/>
      <c r="E88" s="123"/>
      <c r="F88" s="106">
        <v>-79224996</v>
      </c>
      <c r="G88" s="106"/>
      <c r="H88" s="106">
        <v>-81970951</v>
      </c>
      <c r="I88" s="106"/>
      <c r="J88" s="106">
        <v>-78697296</v>
      </c>
      <c r="K88" s="106"/>
      <c r="L88" s="106">
        <v>-81346037</v>
      </c>
    </row>
    <row r="89" spans="1:14" ht="23.25" customHeight="1">
      <c r="A89" s="120" t="s">
        <v>85</v>
      </c>
      <c r="B89" s="97"/>
      <c r="C89" s="128"/>
      <c r="E89" s="123"/>
      <c r="F89" s="106">
        <v>-348645339</v>
      </c>
      <c r="G89" s="106"/>
      <c r="H89" s="106">
        <v>-149960718</v>
      </c>
      <c r="I89" s="106"/>
      <c r="J89" s="106">
        <v>-343465554</v>
      </c>
      <c r="K89" s="106"/>
      <c r="L89" s="106">
        <v>-148697652</v>
      </c>
      <c r="N89" s="84">
        <f>H89-J114</f>
        <v>-149960718</v>
      </c>
    </row>
    <row r="90" spans="1:12" ht="23.25" customHeight="1">
      <c r="A90" s="120" t="s">
        <v>86</v>
      </c>
      <c r="B90" s="97"/>
      <c r="C90" s="128"/>
      <c r="E90" s="123"/>
      <c r="F90" s="106">
        <v>-248169</v>
      </c>
      <c r="G90" s="106"/>
      <c r="H90" s="106">
        <v>-3226200</v>
      </c>
      <c r="I90" s="106"/>
      <c r="J90" s="106">
        <v>-171271</v>
      </c>
      <c r="K90" s="106"/>
      <c r="L90" s="106">
        <v>-3226200</v>
      </c>
    </row>
    <row r="91" spans="1:12" ht="23.25" customHeight="1">
      <c r="A91" s="120" t="s">
        <v>152</v>
      </c>
      <c r="B91" s="97"/>
      <c r="C91" s="128"/>
      <c r="E91" s="123"/>
      <c r="F91" s="106">
        <v>5162</v>
      </c>
      <c r="G91" s="106"/>
      <c r="H91" s="106">
        <v>3429228</v>
      </c>
      <c r="I91" s="106"/>
      <c r="J91" s="106">
        <v>5162</v>
      </c>
      <c r="K91" s="106"/>
      <c r="L91" s="106">
        <v>3358308</v>
      </c>
    </row>
    <row r="92" spans="1:12" ht="23.25" customHeight="1">
      <c r="A92" s="120" t="s">
        <v>178</v>
      </c>
      <c r="B92" s="97"/>
      <c r="C92" s="128"/>
      <c r="E92" s="123"/>
      <c r="F92" s="106">
        <v>-1260000000</v>
      </c>
      <c r="G92" s="106"/>
      <c r="H92" s="106">
        <v>0</v>
      </c>
      <c r="I92" s="106"/>
      <c r="J92" s="106">
        <v>-1260000000</v>
      </c>
      <c r="K92" s="106"/>
      <c r="L92" s="106">
        <v>0</v>
      </c>
    </row>
    <row r="93" spans="1:12" ht="23.25" customHeight="1">
      <c r="A93" s="120" t="s">
        <v>190</v>
      </c>
      <c r="B93" s="97"/>
      <c r="C93" s="128"/>
      <c r="E93" s="123"/>
      <c r="F93" s="106">
        <v>330000000</v>
      </c>
      <c r="G93" s="106"/>
      <c r="H93" s="106">
        <v>0</v>
      </c>
      <c r="I93" s="106"/>
      <c r="J93" s="106">
        <v>330000000</v>
      </c>
      <c r="K93" s="106"/>
      <c r="L93" s="106">
        <v>0</v>
      </c>
    </row>
    <row r="94" spans="1:12" ht="23.25" customHeight="1">
      <c r="A94" s="120" t="s">
        <v>179</v>
      </c>
      <c r="B94" s="97"/>
      <c r="C94" s="128"/>
      <c r="E94" s="123"/>
      <c r="F94" s="106">
        <v>180000000</v>
      </c>
      <c r="G94" s="106"/>
      <c r="H94" s="106">
        <v>0</v>
      </c>
      <c r="I94" s="106"/>
      <c r="J94" s="106">
        <v>180000000</v>
      </c>
      <c r="K94" s="106"/>
      <c r="L94" s="106">
        <v>0</v>
      </c>
    </row>
    <row r="95" spans="1:12" ht="23.25" customHeight="1">
      <c r="A95" s="120" t="s">
        <v>29</v>
      </c>
      <c r="C95" s="104"/>
      <c r="F95" s="115">
        <v>4066885</v>
      </c>
      <c r="G95" s="106"/>
      <c r="H95" s="115">
        <v>1157732</v>
      </c>
      <c r="I95" s="106"/>
      <c r="J95" s="115">
        <v>3857565</v>
      </c>
      <c r="K95" s="106"/>
      <c r="L95" s="115">
        <v>1046370</v>
      </c>
    </row>
    <row r="96" spans="1:12" ht="23.25" customHeight="1">
      <c r="A96" s="118" t="s">
        <v>102</v>
      </c>
      <c r="C96" s="104"/>
      <c r="E96" s="123"/>
      <c r="F96" s="115">
        <f>SUM(F87:F95)</f>
        <v>-1137747865</v>
      </c>
      <c r="G96" s="106"/>
      <c r="H96" s="115">
        <f>SUM(H87:H95)</f>
        <v>-230945346</v>
      </c>
      <c r="I96" s="106"/>
      <c r="J96" s="115">
        <f>SUM(J87:J95)</f>
        <v>-1132172802</v>
      </c>
      <c r="K96" s="106"/>
      <c r="L96" s="115">
        <f>SUM(L87:L95)</f>
        <v>-229239648</v>
      </c>
    </row>
    <row r="97" spans="1:12" ht="23.25" customHeight="1">
      <c r="A97" s="118" t="s">
        <v>49</v>
      </c>
      <c r="B97" s="97"/>
      <c r="C97" s="128"/>
      <c r="E97" s="123"/>
      <c r="F97" s="106"/>
      <c r="G97" s="106"/>
      <c r="H97" s="106"/>
      <c r="I97" s="106"/>
      <c r="J97" s="106"/>
      <c r="K97" s="106"/>
      <c r="L97" s="106"/>
    </row>
    <row r="98" spans="1:12" ht="23.25" customHeight="1">
      <c r="A98" s="120" t="s">
        <v>148</v>
      </c>
      <c r="B98" s="97"/>
      <c r="C98" s="128"/>
      <c r="E98" s="123"/>
      <c r="F98" s="106">
        <v>-152557981</v>
      </c>
      <c r="G98" s="106"/>
      <c r="H98" s="106">
        <v>-25005776</v>
      </c>
      <c r="I98" s="106"/>
      <c r="J98" s="106">
        <v>-152557981</v>
      </c>
      <c r="K98" s="106"/>
      <c r="L98" s="106">
        <v>-25005776</v>
      </c>
    </row>
    <row r="99" spans="1:12" ht="23.25" customHeight="1">
      <c r="A99" s="120" t="s">
        <v>191</v>
      </c>
      <c r="B99" s="97"/>
      <c r="C99" s="128"/>
      <c r="E99" s="123"/>
      <c r="F99" s="106">
        <v>0</v>
      </c>
      <c r="G99" s="106"/>
      <c r="H99" s="106">
        <v>-50000000</v>
      </c>
      <c r="I99" s="106"/>
      <c r="J99" s="106">
        <v>0</v>
      </c>
      <c r="K99" s="106"/>
      <c r="L99" s="106">
        <v>-50000000</v>
      </c>
    </row>
    <row r="100" spans="1:12" ht="23.25" customHeight="1">
      <c r="A100" s="120" t="s">
        <v>128</v>
      </c>
      <c r="B100" s="97"/>
      <c r="C100" s="128"/>
      <c r="E100" s="123"/>
      <c r="F100" s="106">
        <v>0</v>
      </c>
      <c r="G100" s="106"/>
      <c r="H100" s="106">
        <v>112447928</v>
      </c>
      <c r="I100" s="106"/>
      <c r="J100" s="106">
        <v>0</v>
      </c>
      <c r="K100" s="106"/>
      <c r="L100" s="106">
        <v>112447928</v>
      </c>
    </row>
    <row r="101" spans="1:12" ht="23.25" customHeight="1">
      <c r="A101" s="120" t="s">
        <v>87</v>
      </c>
      <c r="B101" s="97"/>
      <c r="C101" s="128"/>
      <c r="E101" s="123"/>
      <c r="F101" s="106">
        <v>-67127928</v>
      </c>
      <c r="G101" s="106"/>
      <c r="H101" s="106">
        <v>-41903459</v>
      </c>
      <c r="I101" s="106"/>
      <c r="J101" s="106">
        <v>-67127928</v>
      </c>
      <c r="K101" s="106"/>
      <c r="L101" s="106">
        <v>-41903459</v>
      </c>
    </row>
    <row r="102" spans="1:12" ht="23.25" customHeight="1">
      <c r="A102" s="120" t="s">
        <v>88</v>
      </c>
      <c r="B102" s="97"/>
      <c r="C102" s="128"/>
      <c r="E102" s="123"/>
      <c r="F102" s="106">
        <v>-18195271</v>
      </c>
      <c r="G102" s="106"/>
      <c r="H102" s="106">
        <v>-23941912</v>
      </c>
      <c r="I102" s="106"/>
      <c r="J102" s="106">
        <v>-16745269</v>
      </c>
      <c r="K102" s="106"/>
      <c r="L102" s="106">
        <v>-22491910</v>
      </c>
    </row>
    <row r="103" spans="1:12" ht="23.25" customHeight="1">
      <c r="A103" s="120" t="s">
        <v>153</v>
      </c>
      <c r="C103" s="104"/>
      <c r="F103" s="106">
        <v>0</v>
      </c>
      <c r="G103" s="106"/>
      <c r="H103" s="106">
        <v>1440000000</v>
      </c>
      <c r="I103" s="106"/>
      <c r="J103" s="106">
        <v>0</v>
      </c>
      <c r="K103" s="106"/>
      <c r="L103" s="106">
        <v>1440000000</v>
      </c>
    </row>
    <row r="104" spans="1:12" ht="23.25" customHeight="1">
      <c r="A104" s="120" t="s">
        <v>154</v>
      </c>
      <c r="C104" s="104"/>
      <c r="F104" s="106">
        <v>0</v>
      </c>
      <c r="G104" s="106"/>
      <c r="H104" s="106">
        <v>-43200000</v>
      </c>
      <c r="I104" s="106"/>
      <c r="J104" s="106">
        <v>0</v>
      </c>
      <c r="K104" s="106"/>
      <c r="L104" s="106">
        <v>-43200000</v>
      </c>
    </row>
    <row r="105" spans="1:12" ht="23.25" customHeight="1">
      <c r="A105" s="120" t="s">
        <v>89</v>
      </c>
      <c r="C105" s="104"/>
      <c r="F105" s="106">
        <v>-406968905</v>
      </c>
      <c r="G105" s="106"/>
      <c r="H105" s="106">
        <v>-311100000</v>
      </c>
      <c r="I105" s="106"/>
      <c r="J105" s="106">
        <v>-406968905</v>
      </c>
      <c r="K105" s="106"/>
      <c r="L105" s="106">
        <v>-311100000</v>
      </c>
    </row>
    <row r="106" spans="1:14" ht="23.25" customHeight="1">
      <c r="A106" s="120" t="s">
        <v>163</v>
      </c>
      <c r="B106" s="97"/>
      <c r="C106" s="128"/>
      <c r="E106" s="123"/>
      <c r="F106" s="115">
        <v>-7861867</v>
      </c>
      <c r="G106" s="106"/>
      <c r="H106" s="115">
        <v>-14889162</v>
      </c>
      <c r="I106" s="106"/>
      <c r="J106" s="115">
        <v>-7861867</v>
      </c>
      <c r="K106" s="106"/>
      <c r="L106" s="115">
        <v>-14889162</v>
      </c>
      <c r="N106" s="91"/>
    </row>
    <row r="107" spans="1:12" ht="23.25" customHeight="1">
      <c r="A107" s="118" t="s">
        <v>149</v>
      </c>
      <c r="C107" s="104"/>
      <c r="E107" s="123"/>
      <c r="F107" s="115">
        <f>SUM(F98:F106)</f>
        <v>-652711952</v>
      </c>
      <c r="G107" s="106"/>
      <c r="H107" s="115">
        <f>SUM(H98:H106)</f>
        <v>1042407619</v>
      </c>
      <c r="I107" s="106"/>
      <c r="J107" s="115">
        <f>SUM(J98:J106)</f>
        <v>-651261950</v>
      </c>
      <c r="K107" s="106"/>
      <c r="L107" s="115">
        <f>SUM(L98:L106)</f>
        <v>1043857621</v>
      </c>
    </row>
    <row r="108" spans="1:12" ht="23.25" customHeight="1">
      <c r="A108" s="97" t="s">
        <v>192</v>
      </c>
      <c r="C108" s="104"/>
      <c r="E108" s="123"/>
      <c r="F108" s="106">
        <f>SUM(F77,F96,F107)</f>
        <v>-1167626348</v>
      </c>
      <c r="G108" s="106"/>
      <c r="H108" s="106">
        <f>SUM(H77,H96,H107)</f>
        <v>1407508757</v>
      </c>
      <c r="I108" s="106"/>
      <c r="J108" s="106">
        <f>SUM(J77,J96,J107)</f>
        <v>-1185409164</v>
      </c>
      <c r="K108" s="106"/>
      <c r="L108" s="106">
        <f>SUM(L77,L96,L107)</f>
        <v>1388005805</v>
      </c>
    </row>
    <row r="109" spans="1:12" ht="23.25" customHeight="1">
      <c r="A109" s="84" t="s">
        <v>50</v>
      </c>
      <c r="C109" s="104"/>
      <c r="E109" s="123"/>
      <c r="F109" s="115">
        <f>H110</f>
        <v>1475572154</v>
      </c>
      <c r="G109" s="106"/>
      <c r="H109" s="115">
        <v>68063397</v>
      </c>
      <c r="I109" s="106"/>
      <c r="J109" s="115">
        <f>L110</f>
        <v>1439244109</v>
      </c>
      <c r="K109" s="106"/>
      <c r="L109" s="115">
        <v>51238304</v>
      </c>
    </row>
    <row r="110" spans="1:12" ht="23.25" customHeight="1" thickBot="1">
      <c r="A110" s="97" t="s">
        <v>137</v>
      </c>
      <c r="C110" s="104"/>
      <c r="F110" s="121">
        <f>SUM(F108:F109)</f>
        <v>307945806</v>
      </c>
      <c r="G110" s="106"/>
      <c r="H110" s="121">
        <f>SUM(H108:H109)</f>
        <v>1475572154</v>
      </c>
      <c r="I110" s="106"/>
      <c r="J110" s="121">
        <f>SUM(J108:J109)</f>
        <v>253834945</v>
      </c>
      <c r="K110" s="106"/>
      <c r="L110" s="121">
        <f>SUM(L108:L109)</f>
        <v>1439244109</v>
      </c>
    </row>
    <row r="111" spans="1:16" s="136" customFormat="1" ht="16.5" customHeight="1" thickTop="1">
      <c r="A111" s="136" t="s">
        <v>51</v>
      </c>
      <c r="C111" s="137"/>
      <c r="E111" s="138"/>
      <c r="F111" s="139">
        <f>F110-'BS'!F9</f>
        <v>0</v>
      </c>
      <c r="G111" s="139"/>
      <c r="H111" s="139">
        <f>H110-'BS'!H9</f>
        <v>0</v>
      </c>
      <c r="I111" s="139"/>
      <c r="J111" s="139">
        <f>J110-'BS'!J9</f>
        <v>0</v>
      </c>
      <c r="K111" s="139"/>
      <c r="L111" s="139">
        <f>L110-'BS'!L9</f>
        <v>0</v>
      </c>
      <c r="P111" s="140"/>
    </row>
    <row r="112" spans="1:12" ht="23.25" customHeight="1">
      <c r="A112" s="97" t="s">
        <v>52</v>
      </c>
      <c r="C112" s="104"/>
      <c r="F112" s="133"/>
      <c r="G112" s="134"/>
      <c r="H112" s="133"/>
      <c r="I112" s="134"/>
      <c r="J112" s="134"/>
      <c r="K112" s="134"/>
      <c r="L112" s="134"/>
    </row>
    <row r="113" spans="1:12" ht="23.25" customHeight="1">
      <c r="A113" s="84" t="s">
        <v>53</v>
      </c>
      <c r="C113" s="104"/>
      <c r="F113" s="106"/>
      <c r="G113" s="106"/>
      <c r="H113" s="106"/>
      <c r="I113" s="84"/>
      <c r="J113" s="84"/>
      <c r="K113" s="84"/>
      <c r="L113" s="84"/>
    </row>
    <row r="114" spans="1:12" ht="23.25" customHeight="1">
      <c r="A114" s="84" t="s">
        <v>129</v>
      </c>
      <c r="C114" s="104"/>
      <c r="F114" s="129">
        <v>0</v>
      </c>
      <c r="G114" s="129"/>
      <c r="H114" s="106">
        <v>2000000</v>
      </c>
      <c r="I114" s="106"/>
      <c r="J114" s="106">
        <v>0</v>
      </c>
      <c r="K114" s="106"/>
      <c r="L114" s="106">
        <v>2000000</v>
      </c>
    </row>
    <row r="115" spans="1:12" ht="23.25" customHeight="1">
      <c r="A115" s="84" t="s">
        <v>193</v>
      </c>
      <c r="C115" s="104"/>
      <c r="F115" s="129">
        <v>-24057628</v>
      </c>
      <c r="G115" s="129"/>
      <c r="H115" s="129">
        <v>29225431</v>
      </c>
      <c r="I115" s="129"/>
      <c r="J115" s="129">
        <v>-24139837</v>
      </c>
      <c r="K115" s="129"/>
      <c r="L115" s="129">
        <v>28686965</v>
      </c>
    </row>
    <row r="116" spans="1:12" ht="23.25" customHeight="1">
      <c r="A116" s="84" t="s">
        <v>155</v>
      </c>
      <c r="C116" s="104"/>
      <c r="F116" s="129">
        <v>90443890</v>
      </c>
      <c r="G116" s="129"/>
      <c r="H116" s="129">
        <v>53891688</v>
      </c>
      <c r="I116" s="129"/>
      <c r="J116" s="129">
        <v>90343890</v>
      </c>
      <c r="K116" s="129"/>
      <c r="L116" s="129">
        <v>53366774</v>
      </c>
    </row>
    <row r="117" spans="1:12" ht="23.25" customHeight="1">
      <c r="A117" s="84" t="s">
        <v>146</v>
      </c>
      <c r="C117" s="104"/>
      <c r="F117" s="129">
        <v>4207125</v>
      </c>
      <c r="G117" s="129"/>
      <c r="H117" s="129">
        <v>1655592</v>
      </c>
      <c r="I117" s="129"/>
      <c r="J117" s="129">
        <v>4207125</v>
      </c>
      <c r="K117" s="129"/>
      <c r="L117" s="129">
        <v>1655592</v>
      </c>
    </row>
    <row r="118" spans="1:12" ht="23.25" customHeight="1">
      <c r="A118" s="84" t="s">
        <v>181</v>
      </c>
      <c r="C118" s="104"/>
      <c r="F118" s="129">
        <v>3710823</v>
      </c>
      <c r="G118" s="129"/>
      <c r="H118" s="129">
        <v>0</v>
      </c>
      <c r="I118" s="129"/>
      <c r="J118" s="129">
        <v>3710823</v>
      </c>
      <c r="K118" s="129"/>
      <c r="L118" s="129">
        <v>0</v>
      </c>
    </row>
    <row r="119" spans="1:12" ht="23.25" customHeight="1">
      <c r="A119" s="84" t="s">
        <v>182</v>
      </c>
      <c r="C119" s="104"/>
      <c r="F119" s="129">
        <v>130823</v>
      </c>
      <c r="G119" s="129">
        <v>130823</v>
      </c>
      <c r="H119" s="129">
        <v>0</v>
      </c>
      <c r="I119" s="129"/>
      <c r="J119" s="129">
        <v>130823</v>
      </c>
      <c r="K119" s="129"/>
      <c r="L119" s="129">
        <v>0</v>
      </c>
    </row>
    <row r="120" spans="3:12" ht="16.5" customHeight="1">
      <c r="C120" s="104"/>
      <c r="F120" s="129"/>
      <c r="G120" s="129"/>
      <c r="H120" s="129"/>
      <c r="I120" s="129"/>
      <c r="J120" s="129"/>
      <c r="K120" s="129"/>
      <c r="L120" s="129"/>
    </row>
    <row r="121" spans="1:3" ht="24" customHeight="1">
      <c r="A121" s="84" t="s">
        <v>13</v>
      </c>
      <c r="C121" s="104"/>
    </row>
  </sheetData>
  <sheetProtection/>
  <mergeCells count="6">
    <mergeCell ref="F41:H41"/>
    <mergeCell ref="J41:L41"/>
    <mergeCell ref="F84:H84"/>
    <mergeCell ref="J84:L84"/>
    <mergeCell ref="F5:H5"/>
    <mergeCell ref="J5:L5"/>
  </mergeCells>
  <printOptions/>
  <pageMargins left="0.7874015748031497" right="0.1968503937007874" top="0.7874015748031497" bottom="0.1968503937007874" header="0.1968503937007874" footer="0.1968503937007874"/>
  <pageSetup horizontalDpi="600" verticalDpi="600" orientation="portrait" paperSize="9" scale="80" r:id="rId1"/>
  <rowBreaks count="2" manualBreakCount="2">
    <brk id="36" max="11" man="1"/>
    <brk id="7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P45"/>
  <sheetViews>
    <sheetView showGridLines="0" view="pageBreakPreview" zoomScale="112" zoomScaleSheetLayoutView="112" zoomScalePageLayoutView="0" workbookViewId="0" topLeftCell="A13">
      <selection activeCell="A9" sqref="A9"/>
    </sheetView>
  </sheetViews>
  <sheetFormatPr defaultColWidth="9.140625" defaultRowHeight="21.75" customHeight="1"/>
  <cols>
    <col min="1" max="1" width="31.8515625" style="60" customWidth="1"/>
    <col min="2" max="2" width="7.7109375" style="60" customWidth="1"/>
    <col min="3" max="3" width="1.28515625" style="60" customWidth="1"/>
    <col min="4" max="4" width="16.7109375" style="60" customWidth="1"/>
    <col min="5" max="5" width="1.28515625" style="60" customWidth="1"/>
    <col min="6" max="6" width="16.7109375" style="60" customWidth="1"/>
    <col min="7" max="7" width="1.28515625" style="63" customWidth="1"/>
    <col min="8" max="8" width="16.7109375" style="63" customWidth="1"/>
    <col min="9" max="9" width="1.28515625" style="63" customWidth="1"/>
    <col min="10" max="10" width="16.7109375" style="63" customWidth="1"/>
    <col min="11" max="11" width="1.28515625" style="63" customWidth="1"/>
    <col min="12" max="12" width="16.7109375" style="60" customWidth="1"/>
    <col min="13" max="13" width="1.28515625" style="60" customWidth="1"/>
    <col min="14" max="14" width="16.7109375" style="60" customWidth="1"/>
    <col min="15" max="15" width="1.28515625" style="63" customWidth="1"/>
    <col min="16" max="16" width="16.7109375" style="60" customWidth="1"/>
    <col min="17" max="16384" width="9.140625" style="60" customWidth="1"/>
  </cols>
  <sheetData>
    <row r="1" spans="1:16" s="59" customFormat="1" ht="21.75" customHeight="1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.75" customHeight="1">
      <c r="A2" s="156" t="s">
        <v>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1.75" customHeight="1">
      <c r="A3" s="156" t="s">
        <v>158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21.75" customHeight="1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4:16" ht="21.75" customHeight="1">
      <c r="D5" s="158" t="s">
        <v>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4:16" s="63" customFormat="1" ht="21.75" customHeight="1"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 t="s">
        <v>166</v>
      </c>
      <c r="O6" s="141"/>
      <c r="P6" s="141"/>
    </row>
    <row r="7" spans="4:16" s="63" customFormat="1" ht="21.75" customHeight="1"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3" t="s">
        <v>21</v>
      </c>
      <c r="O7" s="141"/>
      <c r="P7" s="141"/>
    </row>
    <row r="8" spans="4:16" ht="21.75" customHeight="1">
      <c r="D8" s="61"/>
      <c r="E8" s="61"/>
      <c r="F8" s="61"/>
      <c r="G8" s="61"/>
      <c r="H8" s="159" t="s">
        <v>91</v>
      </c>
      <c r="I8" s="159"/>
      <c r="J8" s="159"/>
      <c r="K8" s="159"/>
      <c r="L8" s="159"/>
      <c r="M8" s="61"/>
      <c r="N8" s="142" t="s">
        <v>167</v>
      </c>
      <c r="O8" s="61"/>
      <c r="P8" s="61"/>
    </row>
    <row r="9" spans="4:16" s="62" customFormat="1" ht="21.75" customHeight="1">
      <c r="D9" s="61" t="s">
        <v>92</v>
      </c>
      <c r="E9" s="61"/>
      <c r="F9" s="61" t="s">
        <v>144</v>
      </c>
      <c r="G9" s="61"/>
      <c r="H9" s="159" t="s">
        <v>133</v>
      </c>
      <c r="I9" s="160"/>
      <c r="J9" s="160"/>
      <c r="K9" s="61"/>
      <c r="L9" s="63"/>
      <c r="M9" s="63"/>
      <c r="N9" s="142" t="s">
        <v>168</v>
      </c>
      <c r="P9" s="62" t="s">
        <v>120</v>
      </c>
    </row>
    <row r="10" spans="2:16" s="62" customFormat="1" ht="21.75" customHeight="1">
      <c r="B10" s="99" t="s">
        <v>3</v>
      </c>
      <c r="D10" s="64" t="s">
        <v>93</v>
      </c>
      <c r="E10" s="61"/>
      <c r="F10" s="64" t="s">
        <v>145</v>
      </c>
      <c r="G10" s="61"/>
      <c r="H10" s="65" t="s">
        <v>116</v>
      </c>
      <c r="I10" s="61"/>
      <c r="J10" s="65" t="s">
        <v>114</v>
      </c>
      <c r="K10" s="61"/>
      <c r="L10" s="64" t="s">
        <v>54</v>
      </c>
      <c r="M10" s="61"/>
      <c r="N10" s="143" t="s">
        <v>169</v>
      </c>
      <c r="P10" s="64" t="s">
        <v>121</v>
      </c>
    </row>
    <row r="11" spans="1:16" ht="21.75" customHeight="1">
      <c r="A11" s="66" t="s">
        <v>140</v>
      </c>
      <c r="B11" s="148"/>
      <c r="D11" s="67">
        <v>255000000</v>
      </c>
      <c r="E11" s="67"/>
      <c r="F11" s="67">
        <v>0</v>
      </c>
      <c r="G11" s="67"/>
      <c r="H11" s="67">
        <v>30000000</v>
      </c>
      <c r="I11" s="67"/>
      <c r="J11" s="67">
        <v>282249</v>
      </c>
      <c r="K11" s="67"/>
      <c r="L11" s="67">
        <v>67300770</v>
      </c>
      <c r="M11" s="67"/>
      <c r="N11" s="67">
        <v>0</v>
      </c>
      <c r="O11" s="67"/>
      <c r="P11" s="67">
        <f>SUM(D11:O11)</f>
        <v>352583019</v>
      </c>
    </row>
    <row r="12" spans="1:16" ht="21.75" customHeight="1">
      <c r="A12" s="60" t="s">
        <v>104</v>
      </c>
      <c r="B12" s="148"/>
      <c r="D12" s="67">
        <v>0</v>
      </c>
      <c r="E12" s="67"/>
      <c r="F12" s="67">
        <v>0</v>
      </c>
      <c r="G12" s="67"/>
      <c r="H12" s="67">
        <v>0</v>
      </c>
      <c r="I12" s="67"/>
      <c r="J12" s="67">
        <v>0</v>
      </c>
      <c r="K12" s="67"/>
      <c r="L12" s="67">
        <f>SUM('PL&amp;CF'!H21)</f>
        <v>396948197</v>
      </c>
      <c r="M12" s="67"/>
      <c r="N12" s="67">
        <v>0</v>
      </c>
      <c r="O12" s="67"/>
      <c r="P12" s="67">
        <f>SUM(D12:O12)</f>
        <v>396948197</v>
      </c>
    </row>
    <row r="13" spans="1:16" ht="21.75" customHeight="1">
      <c r="A13" s="63" t="s">
        <v>134</v>
      </c>
      <c r="B13" s="148"/>
      <c r="D13" s="68">
        <v>0</v>
      </c>
      <c r="E13" s="67"/>
      <c r="F13" s="68">
        <v>0</v>
      </c>
      <c r="G13" s="67"/>
      <c r="H13" s="68">
        <v>0</v>
      </c>
      <c r="I13" s="67"/>
      <c r="J13" s="68">
        <v>0</v>
      </c>
      <c r="K13" s="67"/>
      <c r="L13" s="68">
        <f>SUM('PL&amp;CF'!H26)</f>
        <v>0</v>
      </c>
      <c r="M13" s="67"/>
      <c r="N13" s="68">
        <v>0</v>
      </c>
      <c r="O13" s="67"/>
      <c r="P13" s="68">
        <f>SUM(D13:O13)</f>
        <v>0</v>
      </c>
    </row>
    <row r="14" spans="1:16" ht="21.75" customHeight="1">
      <c r="A14" s="63" t="s">
        <v>60</v>
      </c>
      <c r="B14" s="148"/>
      <c r="D14" s="67">
        <f>SUM(D12:D13)</f>
        <v>0</v>
      </c>
      <c r="E14" s="67"/>
      <c r="F14" s="67">
        <f>SUM(F12:F13)</f>
        <v>0</v>
      </c>
      <c r="G14" s="67"/>
      <c r="H14" s="67">
        <f>SUM(H12:H13)</f>
        <v>0</v>
      </c>
      <c r="I14" s="67"/>
      <c r="J14" s="67">
        <f>SUM(J12:J13)</f>
        <v>0</v>
      </c>
      <c r="K14" s="67"/>
      <c r="L14" s="67">
        <f>SUM(L12:L13)</f>
        <v>396948197</v>
      </c>
      <c r="M14" s="67"/>
      <c r="N14" s="67">
        <f>SUM(N12:N13)</f>
        <v>0</v>
      </c>
      <c r="O14" s="71"/>
      <c r="P14" s="67">
        <f>SUM(P12:P13)</f>
        <v>396948197</v>
      </c>
    </row>
    <row r="15" spans="1:16" ht="21.75" customHeight="1">
      <c r="A15" s="60" t="s">
        <v>183</v>
      </c>
      <c r="B15" s="148">
        <v>24</v>
      </c>
      <c r="D15" s="67">
        <v>90000000</v>
      </c>
      <c r="E15" s="67"/>
      <c r="F15" s="67">
        <v>1315440000</v>
      </c>
      <c r="G15" s="67"/>
      <c r="H15" s="67">
        <v>0</v>
      </c>
      <c r="I15" s="67"/>
      <c r="J15" s="67">
        <v>0</v>
      </c>
      <c r="K15" s="67"/>
      <c r="L15" s="67">
        <v>0</v>
      </c>
      <c r="M15" s="67"/>
      <c r="N15" s="67">
        <v>0</v>
      </c>
      <c r="O15" s="67"/>
      <c r="P15" s="67">
        <f>SUM(D15:O15)</f>
        <v>1405440000</v>
      </c>
    </row>
    <row r="16" spans="1:16" ht="21.75" customHeight="1">
      <c r="A16" s="63" t="s">
        <v>89</v>
      </c>
      <c r="B16" s="148">
        <v>32</v>
      </c>
      <c r="D16" s="70">
        <v>0</v>
      </c>
      <c r="E16" s="70"/>
      <c r="F16" s="70">
        <v>0</v>
      </c>
      <c r="G16" s="71"/>
      <c r="H16" s="71">
        <v>0</v>
      </c>
      <c r="I16" s="71"/>
      <c r="J16" s="70">
        <v>0</v>
      </c>
      <c r="K16" s="71"/>
      <c r="L16" s="67">
        <v>-311100000</v>
      </c>
      <c r="M16" s="67"/>
      <c r="N16" s="70">
        <v>0</v>
      </c>
      <c r="O16" s="67"/>
      <c r="P16" s="67">
        <f>SUM(D16:O16)</f>
        <v>-311100000</v>
      </c>
    </row>
    <row r="17" spans="1:16" ht="21.75" customHeight="1">
      <c r="A17" s="60" t="s">
        <v>94</v>
      </c>
      <c r="B17" s="148"/>
      <c r="D17" s="70"/>
      <c r="E17" s="70"/>
      <c r="F17" s="70"/>
      <c r="G17" s="71"/>
      <c r="H17" s="71"/>
      <c r="I17" s="71"/>
      <c r="J17" s="70"/>
      <c r="K17" s="71"/>
      <c r="L17" s="67"/>
      <c r="M17" s="67"/>
      <c r="N17" s="70"/>
      <c r="O17" s="67"/>
      <c r="P17" s="67"/>
    </row>
    <row r="18" spans="1:16" ht="21.75" customHeight="1">
      <c r="A18" s="60" t="s">
        <v>184</v>
      </c>
      <c r="B18" s="148">
        <v>25</v>
      </c>
      <c r="D18" s="77">
        <v>0</v>
      </c>
      <c r="E18" s="71"/>
      <c r="F18" s="77">
        <v>0</v>
      </c>
      <c r="G18" s="71"/>
      <c r="H18" s="77">
        <v>4500000</v>
      </c>
      <c r="I18" s="71"/>
      <c r="J18" s="77">
        <v>0</v>
      </c>
      <c r="K18" s="71"/>
      <c r="L18" s="77">
        <v>-4500000</v>
      </c>
      <c r="M18" s="71"/>
      <c r="N18" s="77">
        <v>0</v>
      </c>
      <c r="O18" s="67"/>
      <c r="P18" s="68">
        <f>SUM(D18:O18)</f>
        <v>0</v>
      </c>
    </row>
    <row r="19" spans="1:16" ht="21.75" customHeight="1" thickBot="1">
      <c r="A19" s="66" t="s">
        <v>141</v>
      </c>
      <c r="B19" s="148"/>
      <c r="D19" s="69">
        <f>SUM(D14:D18,D11)</f>
        <v>345000000</v>
      </c>
      <c r="E19" s="67"/>
      <c r="F19" s="69">
        <f>SUM(F14:F18,F11)</f>
        <v>1315440000</v>
      </c>
      <c r="G19" s="67"/>
      <c r="H19" s="69">
        <f>SUM(H14:H18,H11)</f>
        <v>34500000</v>
      </c>
      <c r="I19" s="67"/>
      <c r="J19" s="69">
        <f>SUM(J14:J18,J11)</f>
        <v>282249</v>
      </c>
      <c r="K19" s="67"/>
      <c r="L19" s="69">
        <f>SUM(L14:L18,L11)</f>
        <v>148648967</v>
      </c>
      <c r="M19" s="67"/>
      <c r="N19" s="69">
        <f>SUM(N14:N18,N11)</f>
        <v>0</v>
      </c>
      <c r="O19" s="70"/>
      <c r="P19" s="69">
        <f>SUM(P14:P18,P11)</f>
        <v>1843871216</v>
      </c>
    </row>
    <row r="20" spans="1:16" ht="21.75" customHeight="1" thickTop="1">
      <c r="A20" s="66"/>
      <c r="B20" s="14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70"/>
      <c r="P20" s="67"/>
    </row>
    <row r="21" spans="1:16" ht="21.75" customHeight="1">
      <c r="A21" s="66" t="s">
        <v>159</v>
      </c>
      <c r="B21" s="148"/>
      <c r="D21" s="67">
        <f>D19</f>
        <v>345000000</v>
      </c>
      <c r="E21" s="67"/>
      <c r="F21" s="67">
        <f>F19</f>
        <v>1315440000</v>
      </c>
      <c r="G21" s="67"/>
      <c r="H21" s="67">
        <f>H19</f>
        <v>34500000</v>
      </c>
      <c r="I21" s="67"/>
      <c r="J21" s="67">
        <f>J19</f>
        <v>282249</v>
      </c>
      <c r="K21" s="67"/>
      <c r="L21" s="67">
        <f>L19</f>
        <v>148648967</v>
      </c>
      <c r="M21" s="67"/>
      <c r="N21" s="67">
        <f>N19</f>
        <v>0</v>
      </c>
      <c r="O21" s="67"/>
      <c r="P21" s="67">
        <f>SUM(D21:O21)</f>
        <v>1843871216</v>
      </c>
    </row>
    <row r="22" spans="1:16" ht="21.75" customHeight="1">
      <c r="A22" s="60" t="s">
        <v>104</v>
      </c>
      <c r="B22" s="148"/>
      <c r="D22" s="67">
        <v>0</v>
      </c>
      <c r="E22" s="67"/>
      <c r="F22" s="67">
        <v>0</v>
      </c>
      <c r="G22" s="67"/>
      <c r="H22" s="67">
        <v>0</v>
      </c>
      <c r="I22" s="67"/>
      <c r="J22" s="67">
        <v>0</v>
      </c>
      <c r="K22" s="67"/>
      <c r="L22" s="67">
        <f>SUM('PL&amp;CF'!F21)</f>
        <v>781847681</v>
      </c>
      <c r="M22" s="67"/>
      <c r="N22" s="67">
        <v>0</v>
      </c>
      <c r="O22" s="67"/>
      <c r="P22" s="67">
        <f>SUM(D22:O22)</f>
        <v>781847681</v>
      </c>
    </row>
    <row r="23" spans="1:16" ht="21.75" customHeight="1">
      <c r="A23" s="63" t="s">
        <v>134</v>
      </c>
      <c r="B23" s="148"/>
      <c r="D23" s="68">
        <v>0</v>
      </c>
      <c r="E23" s="67"/>
      <c r="F23" s="68">
        <v>0</v>
      </c>
      <c r="G23" s="67"/>
      <c r="H23" s="68">
        <v>0</v>
      </c>
      <c r="I23" s="67"/>
      <c r="J23" s="68">
        <v>0</v>
      </c>
      <c r="K23" s="67"/>
      <c r="L23" s="68">
        <v>0</v>
      </c>
      <c r="M23" s="67"/>
      <c r="N23" s="68">
        <v>2968658</v>
      </c>
      <c r="O23" s="67"/>
      <c r="P23" s="68">
        <f>SUM(D23:O23)</f>
        <v>2968658</v>
      </c>
    </row>
    <row r="24" spans="1:16" ht="21.75" customHeight="1">
      <c r="A24" s="63" t="s">
        <v>60</v>
      </c>
      <c r="B24" s="148"/>
      <c r="D24" s="67">
        <f>SUM(D22:D23)</f>
        <v>0</v>
      </c>
      <c r="E24" s="67"/>
      <c r="F24" s="67">
        <f>SUM(F22:F23)</f>
        <v>0</v>
      </c>
      <c r="G24" s="67"/>
      <c r="H24" s="67">
        <f>SUM(H22:H23)</f>
        <v>0</v>
      </c>
      <c r="I24" s="67"/>
      <c r="J24" s="67">
        <f>SUM(J22:J23)</f>
        <v>0</v>
      </c>
      <c r="K24" s="67"/>
      <c r="L24" s="67">
        <f>SUM(L22:L23)</f>
        <v>781847681</v>
      </c>
      <c r="M24" s="67"/>
      <c r="N24" s="67">
        <f>SUM(N22:N23)</f>
        <v>2968658</v>
      </c>
      <c r="O24" s="71"/>
      <c r="P24" s="67">
        <f>SUM(P22:P23)</f>
        <v>784816339</v>
      </c>
    </row>
    <row r="25" spans="1:16" ht="21.75" customHeight="1">
      <c r="A25" s="63" t="s">
        <v>89</v>
      </c>
      <c r="B25" s="148">
        <v>32</v>
      </c>
      <c r="D25" s="77">
        <v>0</v>
      </c>
      <c r="E25" s="70"/>
      <c r="F25" s="77">
        <v>0</v>
      </c>
      <c r="G25" s="71"/>
      <c r="H25" s="77">
        <v>0</v>
      </c>
      <c r="I25" s="71"/>
      <c r="J25" s="77">
        <v>0</v>
      </c>
      <c r="K25" s="71"/>
      <c r="L25" s="68">
        <v>-407099728</v>
      </c>
      <c r="M25" s="67"/>
      <c r="N25" s="77">
        <v>0</v>
      </c>
      <c r="O25" s="67"/>
      <c r="P25" s="68">
        <f>SUM(D25:O25)</f>
        <v>-407099728</v>
      </c>
    </row>
    <row r="26" spans="1:16" ht="21.75" customHeight="1" thickBot="1">
      <c r="A26" s="66" t="s">
        <v>160</v>
      </c>
      <c r="B26" s="148"/>
      <c r="D26" s="69">
        <f>SUM(D24:D25,D21)</f>
        <v>345000000</v>
      </c>
      <c r="E26" s="67"/>
      <c r="F26" s="69">
        <f>SUM(F24:F25,F21)</f>
        <v>1315440000</v>
      </c>
      <c r="G26" s="67"/>
      <c r="H26" s="69">
        <f>SUM(H24:H25,H21)</f>
        <v>34500000</v>
      </c>
      <c r="I26" s="67"/>
      <c r="J26" s="69">
        <f>SUM(J24:J25,J21)</f>
        <v>282249</v>
      </c>
      <c r="K26" s="67"/>
      <c r="L26" s="69">
        <f>SUM(L24:L25,L21)</f>
        <v>523396920</v>
      </c>
      <c r="M26" s="67"/>
      <c r="N26" s="69">
        <f>SUM(N24:N25,N21)</f>
        <v>2968658</v>
      </c>
      <c r="O26" s="70"/>
      <c r="P26" s="69">
        <f>SUM(P24:P25,P21)</f>
        <v>2221587827</v>
      </c>
    </row>
    <row r="27" spans="1:16" ht="21.75" customHeight="1" thickTop="1">
      <c r="A27" s="66"/>
      <c r="D27" s="70">
        <f>SUM(D19-'BS'!H56)</f>
        <v>0</v>
      </c>
      <c r="F27" s="70">
        <f>SUM(F19-'BS'!H57)</f>
        <v>0</v>
      </c>
      <c r="H27" s="71">
        <f>SUM(H19-'BS'!H60)</f>
        <v>0</v>
      </c>
      <c r="J27" s="70">
        <f>SUM(J19-'BS'!H61)</f>
        <v>0</v>
      </c>
      <c r="L27" s="70">
        <f>SUM(L19-'BS'!H62)</f>
        <v>0</v>
      </c>
      <c r="M27" s="70"/>
      <c r="N27" s="70">
        <f>N21-'BS'!H63</f>
        <v>0</v>
      </c>
      <c r="O27" s="60"/>
      <c r="P27" s="70">
        <f>P19-'BS'!H64</f>
        <v>0</v>
      </c>
    </row>
    <row r="28" spans="1:16" ht="21.75" customHeight="1">
      <c r="A28" s="66"/>
      <c r="D28" s="70">
        <f>SUM(D26-'BS'!F56)</f>
        <v>0</v>
      </c>
      <c r="F28" s="70">
        <f>SUM(F26-'BS'!F57)</f>
        <v>0</v>
      </c>
      <c r="H28" s="71">
        <f>SUM(H26-'BS'!F60)</f>
        <v>0</v>
      </c>
      <c r="J28" s="70">
        <f>SUM(J26-'BS'!F61)</f>
        <v>0</v>
      </c>
      <c r="L28" s="70">
        <f>SUM(L26-'BS'!F62)</f>
        <v>0</v>
      </c>
      <c r="M28" s="70"/>
      <c r="N28" s="70">
        <f>N26-'BS'!F63</f>
        <v>0</v>
      </c>
      <c r="O28" s="60"/>
      <c r="P28" s="70">
        <f>SUM(P26-'BS'!F64)</f>
        <v>0</v>
      </c>
    </row>
    <row r="29" spans="1:15" ht="21.75" customHeight="1">
      <c r="A29" s="60" t="s">
        <v>13</v>
      </c>
      <c r="J29" s="60"/>
      <c r="O29" s="60"/>
    </row>
    <row r="38" ht="21.75" customHeight="1">
      <c r="A38" s="60" t="s">
        <v>13</v>
      </c>
    </row>
    <row r="39" spans="7:16" s="72" customFormat="1" ht="21.75" customHeight="1">
      <c r="G39" s="73"/>
      <c r="H39" s="60"/>
      <c r="I39" s="60"/>
      <c r="J39" s="60"/>
      <c r="K39" s="74"/>
      <c r="L39" s="75"/>
      <c r="M39" s="75"/>
      <c r="N39" s="75"/>
      <c r="O39" s="74"/>
      <c r="P39" s="74"/>
    </row>
    <row r="40" spans="1:16" s="72" customFormat="1" ht="21.75" customHeight="1">
      <c r="A40" s="155" t="s">
        <v>117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1:16" s="72" customFormat="1" ht="21.75" customHeight="1">
      <c r="A41" s="155" t="s">
        <v>95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s="72" customFormat="1" ht="21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7:16" s="72" customFormat="1" ht="21.75" customHeight="1">
      <c r="G43" s="73"/>
      <c r="H43" s="60"/>
      <c r="I43" s="60"/>
      <c r="J43" s="60"/>
      <c r="K43" s="76"/>
      <c r="O43" s="76"/>
      <c r="P43" s="76"/>
    </row>
    <row r="44" spans="1:16" s="72" customFormat="1" ht="21.75" customHeight="1">
      <c r="A44" s="155" t="s">
        <v>96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s="72" customFormat="1" ht="21.75" customHeight="1">
      <c r="A45" s="155" t="s">
        <v>97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</sheetData>
  <sheetProtection/>
  <mergeCells count="10">
    <mergeCell ref="A40:P40"/>
    <mergeCell ref="A41:P41"/>
    <mergeCell ref="A44:P44"/>
    <mergeCell ref="A45:P45"/>
    <mergeCell ref="A2:P2"/>
    <mergeCell ref="A3:P3"/>
    <mergeCell ref="A4:P4"/>
    <mergeCell ref="D5:P5"/>
    <mergeCell ref="H8:L8"/>
    <mergeCell ref="H9:J9"/>
  </mergeCells>
  <printOptions/>
  <pageMargins left="0.984251968503937" right="0.1968503937007874" top="0.7874015748031497" bottom="0.3937007874015748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T36"/>
  <sheetViews>
    <sheetView showGridLines="0" view="pageBreakPreview" zoomScale="110" zoomScaleSheetLayoutView="110" zoomScalePageLayoutView="0" workbookViewId="0" topLeftCell="B16">
      <selection activeCell="D21" sqref="D21"/>
    </sheetView>
  </sheetViews>
  <sheetFormatPr defaultColWidth="9.140625" defaultRowHeight="21" customHeight="1"/>
  <cols>
    <col min="1" max="1" width="34.28125" style="33" customWidth="1"/>
    <col min="2" max="2" width="7.7109375" style="33" customWidth="1"/>
    <col min="3" max="3" width="1.7109375" style="33" customWidth="1"/>
    <col min="4" max="4" width="16.7109375" style="33" customWidth="1"/>
    <col min="5" max="5" width="1.28515625" style="34" customWidth="1"/>
    <col min="6" max="6" width="16.7109375" style="34" customWidth="1"/>
    <col min="7" max="7" width="1.28515625" style="34" customWidth="1"/>
    <col min="8" max="8" width="16.7109375" style="34" customWidth="1"/>
    <col min="9" max="9" width="1.28515625" style="34" customWidth="1"/>
    <col min="10" max="10" width="16.7109375" style="33" customWidth="1"/>
    <col min="11" max="11" width="1.28515625" style="33" customWidth="1"/>
    <col min="12" max="12" width="16.7109375" style="33" customWidth="1"/>
    <col min="13" max="13" width="1.28515625" style="34" customWidth="1"/>
    <col min="14" max="14" width="16.7109375" style="33" customWidth="1"/>
    <col min="15" max="16384" width="9.140625" style="33" customWidth="1"/>
  </cols>
  <sheetData>
    <row r="1" spans="1:20" s="2" customFormat="1" ht="21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14" ht="21" customHeight="1">
      <c r="A2" s="162" t="s">
        <v>111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21" customHeight="1">
      <c r="A3" s="162" t="s">
        <v>158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21" customHeight="1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4:14" s="13" customFormat="1" ht="21" customHeight="1">
      <c r="D5" s="164" t="s">
        <v>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4:14" s="55" customFormat="1" ht="21" customHeight="1">
      <c r="D6" s="144"/>
      <c r="E6" s="144"/>
      <c r="F6" s="144"/>
      <c r="G6" s="144"/>
      <c r="H6" s="144"/>
      <c r="I6" s="144"/>
      <c r="J6" s="144"/>
      <c r="K6" s="144"/>
      <c r="L6" s="142" t="s">
        <v>166</v>
      </c>
      <c r="M6" s="144"/>
      <c r="N6" s="144"/>
    </row>
    <row r="7" spans="4:14" s="55" customFormat="1" ht="21" customHeight="1">
      <c r="D7" s="144"/>
      <c r="E7" s="144"/>
      <c r="F7" s="144"/>
      <c r="G7" s="144"/>
      <c r="H7" s="144"/>
      <c r="I7" s="144"/>
      <c r="J7" s="144"/>
      <c r="K7" s="144"/>
      <c r="L7" s="143" t="s">
        <v>21</v>
      </c>
      <c r="M7" s="144"/>
      <c r="N7" s="144"/>
    </row>
    <row r="8" spans="4:14" s="55" customFormat="1" ht="21" customHeight="1">
      <c r="D8" s="53"/>
      <c r="E8" s="53"/>
      <c r="F8" s="53"/>
      <c r="G8" s="53"/>
      <c r="H8" s="165" t="s">
        <v>91</v>
      </c>
      <c r="I8" s="165"/>
      <c r="J8" s="165"/>
      <c r="K8" s="53"/>
      <c r="L8" s="142" t="s">
        <v>167</v>
      </c>
      <c r="M8" s="53"/>
      <c r="N8" s="53"/>
    </row>
    <row r="9" spans="4:14" s="54" customFormat="1" ht="21" customHeight="1">
      <c r="D9" s="53" t="s">
        <v>92</v>
      </c>
      <c r="E9" s="53"/>
      <c r="F9" s="61" t="s">
        <v>144</v>
      </c>
      <c r="G9" s="53"/>
      <c r="H9" s="54" t="s">
        <v>122</v>
      </c>
      <c r="I9" s="57"/>
      <c r="J9" s="57"/>
      <c r="K9" s="55"/>
      <c r="L9" s="142" t="s">
        <v>168</v>
      </c>
      <c r="M9" s="53"/>
      <c r="N9" s="54" t="s">
        <v>120</v>
      </c>
    </row>
    <row r="10" spans="2:14" s="54" customFormat="1" ht="21" customHeight="1">
      <c r="B10" s="99" t="s">
        <v>3</v>
      </c>
      <c r="D10" s="56" t="s">
        <v>93</v>
      </c>
      <c r="E10" s="53"/>
      <c r="F10" s="64" t="s">
        <v>145</v>
      </c>
      <c r="G10" s="53"/>
      <c r="H10" s="56" t="s">
        <v>55</v>
      </c>
      <c r="I10" s="53"/>
      <c r="J10" s="56" t="s">
        <v>54</v>
      </c>
      <c r="K10" s="53"/>
      <c r="L10" s="143" t="s">
        <v>169</v>
      </c>
      <c r="M10" s="53"/>
      <c r="N10" s="56" t="s">
        <v>121</v>
      </c>
    </row>
    <row r="11" spans="1:15" s="35" customFormat="1" ht="21" customHeight="1">
      <c r="A11" s="66" t="s">
        <v>140</v>
      </c>
      <c r="B11" s="148"/>
      <c r="D11" s="1">
        <v>255000000</v>
      </c>
      <c r="E11" s="1"/>
      <c r="F11" s="1">
        <v>0</v>
      </c>
      <c r="G11" s="1"/>
      <c r="H11" s="1">
        <v>30000000</v>
      </c>
      <c r="I11" s="1"/>
      <c r="J11" s="1">
        <v>104136064</v>
      </c>
      <c r="K11" s="1"/>
      <c r="L11" s="1">
        <v>0</v>
      </c>
      <c r="M11" s="1"/>
      <c r="N11" s="1">
        <f>SUM(D11:M11)</f>
        <v>389136064</v>
      </c>
      <c r="O11" s="1"/>
    </row>
    <row r="12" spans="1:15" s="35" customFormat="1" ht="21" customHeight="1">
      <c r="A12" s="55" t="s">
        <v>104</v>
      </c>
      <c r="B12" s="149"/>
      <c r="D12" s="1">
        <v>0</v>
      </c>
      <c r="E12" s="1"/>
      <c r="F12" s="1">
        <v>0</v>
      </c>
      <c r="G12" s="1"/>
      <c r="H12" s="1">
        <v>0</v>
      </c>
      <c r="I12" s="1"/>
      <c r="J12" s="1">
        <f>SUM('PL&amp;CF'!L21)</f>
        <v>390081706</v>
      </c>
      <c r="K12" s="1"/>
      <c r="L12" s="1">
        <v>0</v>
      </c>
      <c r="M12" s="1"/>
      <c r="N12" s="1">
        <f>SUM(D12:M12)</f>
        <v>390081706</v>
      </c>
      <c r="O12" s="1"/>
    </row>
    <row r="13" spans="1:15" s="35" customFormat="1" ht="21" customHeight="1">
      <c r="A13" s="55" t="s">
        <v>134</v>
      </c>
      <c r="B13" s="149"/>
      <c r="D13" s="5">
        <v>0</v>
      </c>
      <c r="E13" s="1"/>
      <c r="F13" s="5">
        <v>0</v>
      </c>
      <c r="G13" s="1"/>
      <c r="H13" s="5">
        <v>0</v>
      </c>
      <c r="I13" s="1"/>
      <c r="J13" s="5">
        <f>SUM('PL&amp;CF'!L26)</f>
        <v>0</v>
      </c>
      <c r="K13" s="1"/>
      <c r="L13" s="5">
        <v>0</v>
      </c>
      <c r="M13" s="1"/>
      <c r="N13" s="5">
        <f>SUM(D13:M13)</f>
        <v>0</v>
      </c>
      <c r="O13" s="1"/>
    </row>
    <row r="14" spans="1:15" s="35" customFormat="1" ht="21" customHeight="1">
      <c r="A14" s="55" t="s">
        <v>60</v>
      </c>
      <c r="B14" s="149"/>
      <c r="D14" s="1">
        <f>SUM(D12:D13)</f>
        <v>0</v>
      </c>
      <c r="E14" s="1"/>
      <c r="F14" s="1">
        <f>SUM(F12:F13)</f>
        <v>0</v>
      </c>
      <c r="G14" s="1"/>
      <c r="H14" s="1">
        <f>SUM(H12:H13)</f>
        <v>0</v>
      </c>
      <c r="I14" s="1"/>
      <c r="J14" s="1">
        <f>SUM(J12:J13)</f>
        <v>390081706</v>
      </c>
      <c r="K14" s="1"/>
      <c r="L14" s="1">
        <f>SUM(L12:L13)</f>
        <v>0</v>
      </c>
      <c r="M14" s="1"/>
      <c r="N14" s="1">
        <f>SUM(N12:N13)</f>
        <v>390081706</v>
      </c>
      <c r="O14" s="13"/>
    </row>
    <row r="15" spans="1:15" s="35" customFormat="1" ht="21" customHeight="1">
      <c r="A15" s="13" t="s">
        <v>183</v>
      </c>
      <c r="B15" s="150">
        <v>24</v>
      </c>
      <c r="D15" s="1">
        <v>90000000</v>
      </c>
      <c r="E15" s="1"/>
      <c r="F15" s="1">
        <v>1315440000</v>
      </c>
      <c r="G15" s="1"/>
      <c r="H15" s="1">
        <v>0</v>
      </c>
      <c r="I15" s="1"/>
      <c r="J15" s="1">
        <v>0</v>
      </c>
      <c r="K15" s="1"/>
      <c r="L15" s="1">
        <v>0</v>
      </c>
      <c r="M15" s="1"/>
      <c r="N15" s="1">
        <f>SUM(D15:M15)</f>
        <v>1405440000</v>
      </c>
      <c r="O15" s="1"/>
    </row>
    <row r="16" spans="1:15" s="35" customFormat="1" ht="21" customHeight="1">
      <c r="A16" s="55" t="s">
        <v>89</v>
      </c>
      <c r="B16" s="149">
        <v>32</v>
      </c>
      <c r="D16" s="31">
        <v>0</v>
      </c>
      <c r="E16" s="20"/>
      <c r="F16" s="31">
        <v>0</v>
      </c>
      <c r="G16" s="20"/>
      <c r="H16" s="20">
        <v>0</v>
      </c>
      <c r="I16" s="20"/>
      <c r="J16" s="31">
        <v>-311100000</v>
      </c>
      <c r="K16" s="31"/>
      <c r="L16" s="20">
        <v>0</v>
      </c>
      <c r="M16" s="20"/>
      <c r="N16" s="1">
        <f>SUM(D16:M16)</f>
        <v>-311100000</v>
      </c>
      <c r="O16" s="1"/>
    </row>
    <row r="17" spans="1:15" s="35" customFormat="1" ht="21" customHeight="1">
      <c r="A17" s="13" t="s">
        <v>94</v>
      </c>
      <c r="B17" s="150"/>
      <c r="D17" s="31"/>
      <c r="E17" s="20"/>
      <c r="F17" s="31"/>
      <c r="G17" s="20"/>
      <c r="H17" s="20"/>
      <c r="I17" s="20"/>
      <c r="J17" s="31"/>
      <c r="K17" s="31"/>
      <c r="L17" s="20"/>
      <c r="M17" s="20"/>
      <c r="N17" s="1"/>
      <c r="O17" s="1"/>
    </row>
    <row r="18" spans="1:15" s="35" customFormat="1" ht="21" customHeight="1">
      <c r="A18" s="13" t="s">
        <v>184</v>
      </c>
      <c r="B18" s="150">
        <v>25</v>
      </c>
      <c r="D18" s="29">
        <v>0</v>
      </c>
      <c r="E18" s="20"/>
      <c r="F18" s="29">
        <v>0</v>
      </c>
      <c r="G18" s="20"/>
      <c r="H18" s="29">
        <v>4500000</v>
      </c>
      <c r="I18" s="20"/>
      <c r="J18" s="29">
        <v>-4500000</v>
      </c>
      <c r="K18" s="20"/>
      <c r="L18" s="29">
        <v>0</v>
      </c>
      <c r="M18" s="20"/>
      <c r="N18" s="5">
        <f>SUM(D18:M18)</f>
        <v>0</v>
      </c>
      <c r="O18" s="1"/>
    </row>
    <row r="19" spans="1:15" s="35" customFormat="1" ht="21" customHeight="1" thickBot="1">
      <c r="A19" s="14" t="s">
        <v>141</v>
      </c>
      <c r="B19" s="150"/>
      <c r="C19" s="36"/>
      <c r="D19" s="25">
        <f>SUM(D14:D18,D11)</f>
        <v>345000000</v>
      </c>
      <c r="E19" s="1"/>
      <c r="F19" s="25">
        <f>SUM(F14:F18,F11)</f>
        <v>1315440000</v>
      </c>
      <c r="G19" s="1"/>
      <c r="H19" s="25">
        <f>SUM(H14:H18,H11)</f>
        <v>34500000</v>
      </c>
      <c r="I19" s="1"/>
      <c r="J19" s="25">
        <f>SUM(J14:J18,J11)</f>
        <v>178617770</v>
      </c>
      <c r="K19" s="1"/>
      <c r="L19" s="25">
        <f>SUM(L14:L18,L11)</f>
        <v>0</v>
      </c>
      <c r="M19" s="1"/>
      <c r="N19" s="25">
        <f>SUM(N14:N18,N11)</f>
        <v>1873557770</v>
      </c>
      <c r="O19" s="13"/>
    </row>
    <row r="20" spans="1:15" s="35" customFormat="1" ht="6.75" customHeight="1" thickTop="1">
      <c r="A20" s="14"/>
      <c r="B20" s="150"/>
      <c r="C20" s="3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</row>
    <row r="21" spans="1:15" s="35" customFormat="1" ht="21" customHeight="1">
      <c r="A21" s="66" t="s">
        <v>159</v>
      </c>
      <c r="B21" s="148"/>
      <c r="D21" s="1">
        <f>D19</f>
        <v>345000000</v>
      </c>
      <c r="E21" s="1"/>
      <c r="F21" s="1">
        <f>F19</f>
        <v>1315440000</v>
      </c>
      <c r="G21" s="1"/>
      <c r="H21" s="1">
        <f>H19</f>
        <v>34500000</v>
      </c>
      <c r="I21" s="1"/>
      <c r="J21" s="1">
        <f>J19</f>
        <v>178617770</v>
      </c>
      <c r="K21" s="1"/>
      <c r="L21" s="1">
        <f>L19</f>
        <v>0</v>
      </c>
      <c r="M21" s="1"/>
      <c r="N21" s="1">
        <f>SUM(D21:M21)</f>
        <v>1873557770</v>
      </c>
      <c r="O21" s="1"/>
    </row>
    <row r="22" spans="1:15" s="35" customFormat="1" ht="21" customHeight="1">
      <c r="A22" s="55" t="s">
        <v>104</v>
      </c>
      <c r="B22" s="149"/>
      <c r="D22" s="1">
        <v>0</v>
      </c>
      <c r="E22" s="1"/>
      <c r="F22" s="1">
        <v>0</v>
      </c>
      <c r="G22" s="1"/>
      <c r="H22" s="1">
        <v>0</v>
      </c>
      <c r="I22" s="1"/>
      <c r="J22" s="1">
        <f>SUM('PL&amp;CF'!J21)</f>
        <v>748773598</v>
      </c>
      <c r="K22" s="1"/>
      <c r="L22" s="1">
        <v>0</v>
      </c>
      <c r="M22" s="1"/>
      <c r="N22" s="1">
        <f>SUM(D22:M22)</f>
        <v>748773598</v>
      </c>
      <c r="O22" s="1"/>
    </row>
    <row r="23" spans="1:15" s="35" customFormat="1" ht="21" customHeight="1">
      <c r="A23" s="55" t="s">
        <v>134</v>
      </c>
      <c r="B23" s="149"/>
      <c r="D23" s="5">
        <v>0</v>
      </c>
      <c r="E23" s="1"/>
      <c r="F23" s="5">
        <v>0</v>
      </c>
      <c r="G23" s="1"/>
      <c r="H23" s="5">
        <v>0</v>
      </c>
      <c r="I23" s="1"/>
      <c r="J23" s="5">
        <v>0</v>
      </c>
      <c r="K23" s="1"/>
      <c r="L23" s="5">
        <v>2968658</v>
      </c>
      <c r="M23" s="1"/>
      <c r="N23" s="5">
        <f>SUM(D23:M23)</f>
        <v>2968658</v>
      </c>
      <c r="O23" s="1"/>
    </row>
    <row r="24" spans="1:15" s="35" customFormat="1" ht="21" customHeight="1">
      <c r="A24" s="55" t="s">
        <v>60</v>
      </c>
      <c r="B24" s="149"/>
      <c r="D24" s="1">
        <f>SUM(D22:D23)</f>
        <v>0</v>
      </c>
      <c r="E24" s="1"/>
      <c r="F24" s="1">
        <f>SUM(F22:F23)</f>
        <v>0</v>
      </c>
      <c r="G24" s="1"/>
      <c r="H24" s="1">
        <f>SUM(H22:H23)</f>
        <v>0</v>
      </c>
      <c r="I24" s="1"/>
      <c r="J24" s="1">
        <f>SUM(J22:J23)</f>
        <v>748773598</v>
      </c>
      <c r="K24" s="1"/>
      <c r="L24" s="1">
        <f>SUM(L22:L23)</f>
        <v>2968658</v>
      </c>
      <c r="M24" s="1"/>
      <c r="N24" s="1">
        <f>SUM(N22:N23)</f>
        <v>751742256</v>
      </c>
      <c r="O24" s="13"/>
    </row>
    <row r="25" spans="1:15" s="35" customFormat="1" ht="21" customHeight="1">
      <c r="A25" s="55" t="s">
        <v>89</v>
      </c>
      <c r="B25" s="149">
        <v>32</v>
      </c>
      <c r="D25" s="29">
        <v>0</v>
      </c>
      <c r="E25" s="20"/>
      <c r="F25" s="29">
        <v>0</v>
      </c>
      <c r="G25" s="20"/>
      <c r="H25" s="29">
        <v>0</v>
      </c>
      <c r="I25" s="20"/>
      <c r="J25" s="29">
        <v>-407099728</v>
      </c>
      <c r="K25" s="31"/>
      <c r="L25" s="29">
        <v>0</v>
      </c>
      <c r="M25" s="20"/>
      <c r="N25" s="5">
        <f>SUM(D25:M25)</f>
        <v>-407099728</v>
      </c>
      <c r="O25" s="1"/>
    </row>
    <row r="26" spans="1:15" s="35" customFormat="1" ht="21" customHeight="1" thickBot="1">
      <c r="A26" s="14" t="s">
        <v>160</v>
      </c>
      <c r="B26" s="150"/>
      <c r="C26" s="36"/>
      <c r="D26" s="25">
        <f>SUM(D24:D25,D21)</f>
        <v>345000000</v>
      </c>
      <c r="E26" s="1"/>
      <c r="F26" s="25">
        <f>SUM(F24:F25,F21)</f>
        <v>1315440000</v>
      </c>
      <c r="G26" s="1"/>
      <c r="H26" s="25">
        <f>SUM(H24:H25,H21)</f>
        <v>34500000</v>
      </c>
      <c r="I26" s="1"/>
      <c r="J26" s="25">
        <f>SUM(J24:J25,J21)</f>
        <v>520291640</v>
      </c>
      <c r="K26" s="1"/>
      <c r="L26" s="25">
        <f>SUM(L24:L25,L21)</f>
        <v>2968658</v>
      </c>
      <c r="M26" s="1"/>
      <c r="N26" s="25">
        <f>SUM(N24:N25,N21)</f>
        <v>2218200298</v>
      </c>
      <c r="O26" s="13"/>
    </row>
    <row r="27" spans="1:15" s="35" customFormat="1" ht="17.25" customHeight="1" thickTop="1">
      <c r="A27" s="14"/>
      <c r="B27" s="14"/>
      <c r="C27" s="36"/>
      <c r="D27" s="1">
        <f>SUM(D19-'BS'!L56)</f>
        <v>0</v>
      </c>
      <c r="E27" s="1"/>
      <c r="F27" s="1">
        <f>SUM(F19-'BS'!L57)</f>
        <v>0</v>
      </c>
      <c r="G27" s="1"/>
      <c r="H27" s="1">
        <f>SUM(H19-'BS'!L60)</f>
        <v>0</v>
      </c>
      <c r="I27" s="1"/>
      <c r="J27" s="1">
        <f>SUM(J19-'BS'!L62)</f>
        <v>0</v>
      </c>
      <c r="K27" s="1"/>
      <c r="L27" s="1">
        <f>L21-'BS'!L63</f>
        <v>0</v>
      </c>
      <c r="M27" s="1"/>
      <c r="N27" s="1">
        <f>N19-'BS'!L64</f>
        <v>0</v>
      </c>
      <c r="O27" s="13"/>
    </row>
    <row r="28" spans="4:14" s="35" customFormat="1" ht="17.25" customHeight="1">
      <c r="D28" s="79">
        <f>SUM(D26-'BS'!J56)</f>
        <v>0</v>
      </c>
      <c r="E28" s="80"/>
      <c r="F28" s="80">
        <f>SUM(F26-'BS'!J57)</f>
        <v>0</v>
      </c>
      <c r="G28" s="80"/>
      <c r="H28" s="81">
        <f>SUM(H26-'BS'!J60)</f>
        <v>0</v>
      </c>
      <c r="I28" s="79"/>
      <c r="J28" s="82">
        <f>SUM(J26-'BS'!J62)</f>
        <v>0</v>
      </c>
      <c r="K28" s="82"/>
      <c r="L28" s="82">
        <f>L26-'BS'!J63</f>
        <v>0</v>
      </c>
      <c r="M28" s="79"/>
      <c r="N28" s="79">
        <f>SUM(N26-'BS'!J64)</f>
        <v>0</v>
      </c>
    </row>
    <row r="29" spans="1:14" s="35" customFormat="1" ht="21" customHeight="1">
      <c r="A29" s="166" t="s">
        <v>13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5:14" s="35" customFormat="1" ht="21" customHeight="1">
      <c r="E30" s="36"/>
      <c r="F30" s="36"/>
      <c r="G30" s="36"/>
      <c r="H30" s="13"/>
      <c r="I30" s="37"/>
      <c r="J30" s="38"/>
      <c r="K30" s="38"/>
      <c r="L30" s="38"/>
      <c r="M30" s="37"/>
      <c r="N30" s="37"/>
    </row>
    <row r="31" spans="1:14" s="35" customFormat="1" ht="21" customHeight="1">
      <c r="A31" s="161" t="s">
        <v>107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s="35" customFormat="1" ht="21" customHeight="1">
      <c r="A32" s="161" t="s">
        <v>95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1:14" s="35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5:14" s="35" customFormat="1" ht="21" customHeight="1">
      <c r="E34" s="36"/>
      <c r="F34" s="36"/>
      <c r="G34" s="36"/>
      <c r="H34" s="13"/>
      <c r="I34" s="39"/>
      <c r="M34" s="39"/>
      <c r="N34" s="39"/>
    </row>
    <row r="35" spans="1:14" s="35" customFormat="1" ht="21" customHeight="1">
      <c r="A35" s="161" t="s">
        <v>96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35" customFormat="1" ht="21" customHeight="1">
      <c r="A36" s="161" t="s">
        <v>97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</sheetData>
  <sheetProtection/>
  <mergeCells count="10">
    <mergeCell ref="A31:N31"/>
    <mergeCell ref="A32:N32"/>
    <mergeCell ref="A35:N35"/>
    <mergeCell ref="A36:N36"/>
    <mergeCell ref="A2:N2"/>
    <mergeCell ref="A3:N3"/>
    <mergeCell ref="A4:N4"/>
    <mergeCell ref="D5:N5"/>
    <mergeCell ref="H8:J8"/>
    <mergeCell ref="A29:N29"/>
  </mergeCells>
  <printOptions/>
  <pageMargins left="0.984251968503937" right="0.1968503937007874" top="0.7874015748031497" bottom="0.3937007874015748" header="0.1968503937007874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araya.p</cp:lastModifiedBy>
  <cp:lastPrinted>2017-02-22T01:11:30Z</cp:lastPrinted>
  <dcterms:created xsi:type="dcterms:W3CDTF">2011-09-29T08:05:59Z</dcterms:created>
  <dcterms:modified xsi:type="dcterms:W3CDTF">2017-02-27T09:25:26Z</dcterms:modified>
  <cp:category/>
  <cp:version/>
  <cp:contentType/>
  <cp:contentStatus/>
</cp:coreProperties>
</file>